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650" activeTab="0"/>
  </bookViews>
  <sheets>
    <sheet name="Master" sheetId="1" r:id="rId1"/>
    <sheet name="teamA" sheetId="2" r:id="rId2"/>
    <sheet name="teamB" sheetId="3" r:id="rId3"/>
    <sheet name="teamC" sheetId="4" r:id="rId4"/>
    <sheet name="teamD" sheetId="5" r:id="rId5"/>
    <sheet name="Jnr" sheetId="6" r:id="rId6"/>
    <sheet name="Inter" sheetId="7" r:id="rId7"/>
    <sheet name="Snr" sheetId="8" r:id="rId8"/>
    <sheet name="Final Result" sheetId="9" r:id="rId9"/>
    <sheet name="Music" sheetId="10" r:id="rId10"/>
  </sheets>
  <externalReferences>
    <externalReference r:id="rId13"/>
  </externalReferences>
  <definedNames>
    <definedName name="_xlnm.Print_Area" localSheetId="8">'Final Result'!$A$1:$E$22</definedName>
    <definedName name="_xlnm.Print_Area" localSheetId="6">'Inter'!$A$1:$N$37</definedName>
    <definedName name="_xlnm.Print_Area" localSheetId="5">'Jnr'!$A$1:$N$37</definedName>
    <definedName name="_xlnm.Print_Area" localSheetId="0">'Master'!$A$1:$G$29</definedName>
    <definedName name="_xlnm.Print_Area" localSheetId="9">'Music'!$A$1:$F$88</definedName>
    <definedName name="_xlnm.Print_Area" localSheetId="7">'Snr'!$A$1:$N$37</definedName>
    <definedName name="_xlnm.Print_Area" localSheetId="1">'teamA'!$A$1:$I$38</definedName>
    <definedName name="_xlnm.Print_Area" localSheetId="2">'teamB'!$A$1:$I$38</definedName>
    <definedName name="_xlnm.Print_Area" localSheetId="3">'teamC'!$A$1:$I$38</definedName>
    <definedName name="_xlnm.Print_Area" localSheetId="4">'teamD'!$A$1:$I$38</definedName>
  </definedNames>
  <calcPr fullCalcOnLoad="1"/>
</workbook>
</file>

<file path=xl/comments2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</commentList>
</comments>
</file>

<file path=xl/comments3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</commentList>
</comments>
</file>

<file path=xl/comments4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</commentList>
</comments>
</file>

<file path=xl/comments5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1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2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2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H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6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7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  <comment ref="I38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repeat skater or couple</t>
        </r>
      </text>
    </comment>
  </commentList>
</comments>
</file>

<file path=xl/sharedStrings.xml><?xml version="1.0" encoding="utf-8"?>
<sst xmlns="http://schemas.openxmlformats.org/spreadsheetml/2006/main" count="1093" uniqueCount="183">
  <si>
    <t>Team Letter</t>
  </si>
  <si>
    <t>A</t>
  </si>
  <si>
    <t>B</t>
  </si>
  <si>
    <t>C</t>
  </si>
  <si>
    <t>D</t>
  </si>
  <si>
    <t>Region</t>
  </si>
  <si>
    <t>Judges Decision</t>
  </si>
  <si>
    <t>Team Points</t>
  </si>
  <si>
    <t>Total Raw Marks this Dance</t>
  </si>
  <si>
    <t>v</t>
  </si>
  <si>
    <t>Determination</t>
  </si>
  <si>
    <t>X</t>
  </si>
  <si>
    <t>Result</t>
  </si>
  <si>
    <t>Final Result</t>
  </si>
  <si>
    <t>1 Total raw points awarded by judges</t>
  </si>
  <si>
    <t>2 Total number of ice dancers in team</t>
  </si>
  <si>
    <t>3 Total deductions</t>
  </si>
  <si>
    <t>Raw Points</t>
  </si>
  <si>
    <t>Deduction</t>
  </si>
  <si>
    <t>Deduction calculation - raw point shown only where deduction is applied.</t>
  </si>
  <si>
    <t>Junior Competition – mark sheet</t>
  </si>
  <si>
    <t>Intermediate Competition – mark sheet</t>
  </si>
  <si>
    <t>Senior Competition – mark sheet</t>
  </si>
  <si>
    <t>Points</t>
  </si>
  <si>
    <t>Place</t>
  </si>
  <si>
    <t>Overall</t>
  </si>
  <si>
    <t>Venue</t>
  </si>
  <si>
    <t>Date</t>
  </si>
  <si>
    <t>Time</t>
  </si>
  <si>
    <t>Music Control</t>
  </si>
  <si>
    <t>Tracks</t>
  </si>
  <si>
    <t>CD</t>
  </si>
  <si>
    <t>a</t>
  </si>
  <si>
    <t>b</t>
  </si>
  <si>
    <t>c</t>
  </si>
  <si>
    <t>Dance 1</t>
  </si>
  <si>
    <t>2 Sequences</t>
  </si>
  <si>
    <t>Dance 2</t>
  </si>
  <si>
    <t>1 Circuit</t>
  </si>
  <si>
    <t>Letter</t>
  </si>
  <si>
    <t>Team name</t>
  </si>
  <si>
    <t>1 Sequence</t>
  </si>
  <si>
    <t xml:space="preserve"> </t>
  </si>
  <si>
    <t>Captain</t>
  </si>
  <si>
    <t>Couple</t>
  </si>
  <si>
    <t>Lady</t>
  </si>
  <si>
    <t>Gentleman</t>
  </si>
  <si>
    <t>repeat</t>
  </si>
  <si>
    <t>Junior 1</t>
  </si>
  <si>
    <t>skater</t>
  </si>
  <si>
    <t>couple</t>
  </si>
  <si>
    <t>Junior 2</t>
  </si>
  <si>
    <t>Intermediate 1</t>
  </si>
  <si>
    <t>Intermediate 2</t>
  </si>
  <si>
    <t>Senior 1</t>
  </si>
  <si>
    <t>Senior 2</t>
  </si>
  <si>
    <t>Dance</t>
  </si>
  <si>
    <t>Track</t>
  </si>
  <si>
    <t>Done</t>
  </si>
  <si>
    <t>A v B</t>
  </si>
  <si>
    <t>A v D</t>
  </si>
  <si>
    <t>B v C</t>
  </si>
  <si>
    <t>D v C</t>
  </si>
  <si>
    <t>D v B</t>
  </si>
  <si>
    <t>C v A</t>
  </si>
  <si>
    <t>Master Sheet</t>
  </si>
  <si>
    <t>Junior</t>
  </si>
  <si>
    <t>Intermediate</t>
  </si>
  <si>
    <t>Senior</t>
  </si>
  <si>
    <t>Teams</t>
  </si>
  <si>
    <t>Heat</t>
  </si>
  <si>
    <t>Junior Competition</t>
  </si>
  <si>
    <t>C =</t>
  </si>
  <si>
    <t>D =</t>
  </si>
  <si>
    <t>B =</t>
  </si>
  <si>
    <t>A =</t>
  </si>
  <si>
    <t>Intermediate Competition</t>
  </si>
  <si>
    <t>Senior Competition</t>
  </si>
  <si>
    <t>3 Sequences</t>
  </si>
  <si>
    <t>2 Circuits</t>
  </si>
  <si>
    <t>Sequences</t>
  </si>
  <si>
    <t>Y</t>
  </si>
  <si>
    <r>
      <t>6</t>
    </r>
    <r>
      <rPr>
        <b/>
        <sz val="18"/>
        <rFont val="Arial"/>
        <family val="2"/>
      </rPr>
      <t xml:space="preserve"> % deduction </t>
    </r>
    <r>
      <rPr>
        <b/>
        <sz val="18"/>
        <rFont val="Webdings"/>
        <family val="1"/>
      </rPr>
      <t>6</t>
    </r>
  </si>
  <si>
    <t>Team</t>
  </si>
  <si>
    <t>y</t>
  </si>
  <si>
    <t>values</t>
  </si>
  <si>
    <t>total</t>
  </si>
  <si>
    <t>working area</t>
  </si>
  <si>
    <t xml:space="preserve">list </t>
  </si>
  <si>
    <t>points dropped</t>
  </si>
  <si>
    <t>Win = 6 points, Draw = 4 points each, Lose = 2 points</t>
  </si>
  <si>
    <t>Guildford</t>
  </si>
  <si>
    <t>19 October 2013</t>
  </si>
  <si>
    <t>5:00-8:15pm</t>
  </si>
  <si>
    <t>Rhythm Blues</t>
  </si>
  <si>
    <t>Fiesta Tango</t>
  </si>
  <si>
    <t>Hickory Hoedown</t>
  </si>
  <si>
    <t>Prelim Waltz</t>
  </si>
  <si>
    <t>Tango</t>
  </si>
  <si>
    <t>Quickstep</t>
  </si>
  <si>
    <t>Judith</t>
  </si>
  <si>
    <t>Ralph</t>
  </si>
  <si>
    <t>Karen</t>
  </si>
  <si>
    <t>Steve</t>
  </si>
  <si>
    <t>Colin</t>
  </si>
  <si>
    <t>Brian</t>
  </si>
  <si>
    <t>Pattie</t>
  </si>
  <si>
    <t>North</t>
  </si>
  <si>
    <t>South East</t>
  </si>
  <si>
    <t>South Central</t>
  </si>
  <si>
    <t>South West</t>
  </si>
  <si>
    <t>Joanna Ward</t>
  </si>
  <si>
    <t>Andrew Hudson</t>
  </si>
  <si>
    <t>Roz Plant</t>
  </si>
  <si>
    <t>David/Louise</t>
  </si>
  <si>
    <t>Rebekah</t>
  </si>
  <si>
    <t>x</t>
  </si>
  <si>
    <t>Terry</t>
  </si>
  <si>
    <t>4 Agreed adjustment points (e.g. penalty, bonus)</t>
  </si>
  <si>
    <t>Adjusted points (1 + 2 - 3 + 4)</t>
  </si>
  <si>
    <t>Judges</t>
  </si>
  <si>
    <t>Referee</t>
  </si>
  <si>
    <t>unknown</t>
  </si>
  <si>
    <t>not used</t>
  </si>
  <si>
    <t>Cyril Yates</t>
  </si>
  <si>
    <t>Vivien Bonney-Kierle</t>
  </si>
  <si>
    <t>Reg Field</t>
  </si>
  <si>
    <t>Tim Sharp</t>
  </si>
  <si>
    <t>Ian Williams</t>
  </si>
  <si>
    <t>Eva Ledo</t>
  </si>
  <si>
    <t>Ann Strange</t>
  </si>
  <si>
    <t>Jane Durham</t>
  </si>
  <si>
    <t>Aileen Hood</t>
  </si>
  <si>
    <t>Peter Davies</t>
  </si>
  <si>
    <t>Anna Langrisch</t>
  </si>
  <si>
    <t>Helen Tandy</t>
  </si>
  <si>
    <t>Linda Martin</t>
  </si>
  <si>
    <t>Gabriel Kociok-Kohn</t>
  </si>
  <si>
    <t>Ben Holding</t>
  </si>
  <si>
    <t>Nick Langrisch</t>
  </si>
  <si>
    <t>Kathryn Hudson</t>
  </si>
  <si>
    <t>Sarah Hughes-Lawson</t>
  </si>
  <si>
    <t>Alison Grasmeder</t>
  </si>
  <si>
    <t>Sheila Frampton</t>
  </si>
  <si>
    <t>Paul Gough</t>
  </si>
  <si>
    <t>Perry Bradford</t>
  </si>
  <si>
    <t>Dave Owen</t>
  </si>
  <si>
    <t>Chris Lawes</t>
  </si>
  <si>
    <t>Chris Harper</t>
  </si>
  <si>
    <t>Donna Roberts</t>
  </si>
  <si>
    <t>Maxine Middleton</t>
  </si>
  <si>
    <t>Roger Hargreaves</t>
  </si>
  <si>
    <t>Hannah Wacke</t>
  </si>
  <si>
    <t>David May</t>
  </si>
  <si>
    <t>Gordon Hamilton</t>
  </si>
  <si>
    <t>Harvey Smart</t>
  </si>
  <si>
    <t>Katherine Howick</t>
  </si>
  <si>
    <t>Mary Murton</t>
  </si>
  <si>
    <t>Eleanor Parsley</t>
  </si>
  <si>
    <t>Emma Jane Godwin</t>
  </si>
  <si>
    <t>Megan Pierson</t>
  </si>
  <si>
    <t>David Ponsford</t>
  </si>
  <si>
    <t>Judy Ponsford</t>
  </si>
  <si>
    <t>Helen Tait</t>
  </si>
  <si>
    <t>Sue Daines</t>
  </si>
  <si>
    <t>Kirsten Wiggins</t>
  </si>
  <si>
    <t>Liam Meanwell</t>
  </si>
  <si>
    <t>Anna Rayner</t>
  </si>
  <si>
    <t>Nick Browne</t>
  </si>
  <si>
    <t>Marc Peacock</t>
  </si>
  <si>
    <t>Annie Mckeeman</t>
  </si>
  <si>
    <t>Sharon Rehler</t>
  </si>
  <si>
    <t>Gemma Dee-Walton</t>
  </si>
  <si>
    <t>Val Edwards</t>
  </si>
  <si>
    <t>Chloe Hardy</t>
  </si>
  <si>
    <t>Courtney Wagon</t>
  </si>
  <si>
    <t>Catherine Kempt</t>
  </si>
  <si>
    <t>Barrie Haigh</t>
  </si>
  <si>
    <t>Patrick Matten</t>
  </si>
  <si>
    <t>John Hemsley</t>
  </si>
  <si>
    <t>Maddie Prentice</t>
  </si>
  <si>
    <t>Megan Capon</t>
  </si>
  <si>
    <t>Nadia Colbourne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</si>
</sst>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0.#"/>
    <numFmt numFmtId="173" formatCode="#.#"/>
    <numFmt numFmtId="174" formatCode="[$-809]d\ mmmm\ yyyy"/>
    <numFmt numFmtId="175" formatCode="[$-409]h:mmam/pm"/>
  </numFmts>
  <fonts count="64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2"/>
      <name val="Tahoma"/>
      <family val="2"/>
    </font>
    <font>
      <sz val="12"/>
      <name val="Tahoma"/>
      <family val="2"/>
    </font>
    <font>
      <sz val="14"/>
      <color indexed="12"/>
      <name val="Tahoma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4"/>
      <name val="Tahoma"/>
      <family val="2"/>
    </font>
    <font>
      <sz val="12"/>
      <color indexed="14"/>
      <name val="Arial"/>
      <family val="2"/>
    </font>
    <font>
      <sz val="14"/>
      <color indexed="14"/>
      <name val="Tahoma"/>
      <family val="2"/>
    </font>
    <font>
      <sz val="12"/>
      <color indexed="12"/>
      <name val="Arial"/>
      <family val="2"/>
    </font>
    <font>
      <b/>
      <sz val="18"/>
      <color indexed="14"/>
      <name val="Arial"/>
      <family val="2"/>
    </font>
    <font>
      <sz val="10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0"/>
      <color indexed="14"/>
      <name val="Tahoma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20"/>
      <color indexed="12"/>
      <name val="Tahoma"/>
      <family val="2"/>
    </font>
    <font>
      <b/>
      <sz val="20"/>
      <name val="Tahoma"/>
      <family val="2"/>
    </font>
    <font>
      <sz val="14"/>
      <color indexed="9"/>
      <name val="Tahoma"/>
      <family val="2"/>
    </font>
    <font>
      <sz val="20"/>
      <name val="Arial"/>
      <family val="2"/>
    </font>
    <font>
      <b/>
      <sz val="18"/>
      <name val="Tahoma"/>
      <family val="2"/>
    </font>
    <font>
      <sz val="18"/>
      <name val="Arial"/>
      <family val="2"/>
    </font>
    <font>
      <sz val="18"/>
      <name val="Tahoma"/>
      <family val="2"/>
    </font>
    <font>
      <b/>
      <sz val="18"/>
      <name val="Webdings"/>
      <family val="1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gray0625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7" borderId="1" applyNumberFormat="0" applyAlignment="0" applyProtection="0"/>
    <xf numFmtId="0" fontId="57" fillId="0" borderId="6" applyNumberFormat="0" applyFill="0" applyAlignment="0" applyProtection="0"/>
    <xf numFmtId="0" fontId="58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59" fillId="20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10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4" borderId="15" xfId="0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 locked="0"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7" fontId="3" fillId="0" borderId="26" xfId="0" applyNumberFormat="1" applyFont="1" applyBorder="1" applyAlignment="1">
      <alignment horizontal="center" vertical="center"/>
    </xf>
    <xf numFmtId="167" fontId="3" fillId="0" borderId="27" xfId="0" applyNumberFormat="1" applyFont="1" applyBorder="1" applyAlignment="1">
      <alignment horizontal="center" vertical="center"/>
    </xf>
    <xf numFmtId="167" fontId="3" fillId="0" borderId="28" xfId="0" applyNumberFormat="1" applyFont="1" applyBorder="1" applyAlignment="1">
      <alignment horizontal="center" vertical="center"/>
    </xf>
    <xf numFmtId="167" fontId="3" fillId="0" borderId="29" xfId="0" applyNumberFormat="1" applyFont="1" applyBorder="1" applyAlignment="1">
      <alignment horizontal="center" vertical="center"/>
    </xf>
    <xf numFmtId="167" fontId="3" fillId="0" borderId="30" xfId="0" applyNumberFormat="1" applyFont="1" applyBorder="1" applyAlignment="1">
      <alignment horizontal="center" vertical="center"/>
    </xf>
    <xf numFmtId="167" fontId="3" fillId="0" borderId="31" xfId="0" applyNumberFormat="1" applyFont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/>
    </xf>
    <xf numFmtId="167" fontId="3" fillId="0" borderId="33" xfId="0" applyNumberFormat="1" applyFont="1" applyBorder="1" applyAlignment="1">
      <alignment horizontal="center" vertical="center"/>
    </xf>
    <xf numFmtId="167" fontId="3" fillId="0" borderId="34" xfId="0" applyNumberFormat="1" applyFont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3" fillId="0" borderId="35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/>
    </xf>
    <xf numFmtId="167" fontId="3" fillId="0" borderId="24" xfId="0" applyNumberFormat="1" applyFont="1" applyBorder="1" applyAlignment="1">
      <alignment horizontal="center" vertical="center"/>
    </xf>
    <xf numFmtId="167" fontId="3" fillId="0" borderId="25" xfId="0" applyNumberFormat="1" applyFont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/>
    </xf>
    <xf numFmtId="167" fontId="3" fillId="0" borderId="21" xfId="0" applyNumberFormat="1" applyFont="1" applyBorder="1" applyAlignment="1">
      <alignment horizontal="center" vertical="center"/>
    </xf>
    <xf numFmtId="167" fontId="3" fillId="0" borderId="22" xfId="0" applyNumberFormat="1" applyFont="1" applyBorder="1" applyAlignment="1">
      <alignment horizontal="center" vertical="center"/>
    </xf>
    <xf numFmtId="167" fontId="3" fillId="0" borderId="23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8" fillId="0" borderId="32" xfId="0" applyFont="1" applyBorder="1" applyAlignment="1">
      <alignment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3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8" fillId="0" borderId="36" xfId="0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0" fontId="28" fillId="0" borderId="26" xfId="0" applyFont="1" applyBorder="1" applyAlignment="1">
      <alignment vertical="center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167" fontId="28" fillId="22" borderId="11" xfId="0" applyNumberFormat="1" applyFont="1" applyFill="1" applyBorder="1" applyAlignment="1">
      <alignment horizontal="center" vertical="center"/>
    </xf>
    <xf numFmtId="167" fontId="28" fillId="22" borderId="35" xfId="0" applyNumberFormat="1" applyFont="1" applyFill="1" applyBorder="1" applyAlignment="1">
      <alignment horizontal="center" vertical="center"/>
    </xf>
    <xf numFmtId="0" fontId="28" fillId="22" borderId="37" xfId="0" applyFont="1" applyFill="1" applyBorder="1" applyAlignment="1" applyProtection="1">
      <alignment horizontal="center" vertical="center" wrapText="1"/>
      <protection/>
    </xf>
    <xf numFmtId="0" fontId="28" fillId="22" borderId="40" xfId="0" applyFont="1" applyFill="1" applyBorder="1" applyAlignment="1" applyProtection="1">
      <alignment horizontal="center" vertical="center" wrapText="1"/>
      <protection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10" fillId="0" borderId="0" xfId="57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32" xfId="57" applyFont="1" applyBorder="1" applyAlignment="1">
      <alignment horizontal="center" vertical="center"/>
      <protection/>
    </xf>
    <xf numFmtId="0" fontId="11" fillId="0" borderId="33" xfId="57" applyFont="1" applyBorder="1" applyAlignment="1">
      <alignment horizontal="center" vertical="center"/>
      <protection/>
    </xf>
    <xf numFmtId="0" fontId="11" fillId="0" borderId="34" xfId="57" applyFont="1" applyBorder="1" applyAlignment="1">
      <alignment vertical="center"/>
      <protection/>
    </xf>
    <xf numFmtId="0" fontId="11" fillId="0" borderId="26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35" xfId="57" applyFont="1" applyBorder="1" applyAlignment="1">
      <alignment vertical="center"/>
      <protection/>
    </xf>
    <xf numFmtId="0" fontId="11" fillId="0" borderId="36" xfId="57" applyFont="1" applyBorder="1" applyAlignment="1">
      <alignment horizontal="center" vertical="center"/>
      <protection/>
    </xf>
    <xf numFmtId="0" fontId="11" fillId="0" borderId="37" xfId="57" applyFont="1" applyBorder="1" applyAlignment="1">
      <alignment horizontal="center" vertical="center"/>
      <protection/>
    </xf>
    <xf numFmtId="0" fontId="11" fillId="0" borderId="40" xfId="57" applyFont="1" applyBorder="1" applyAlignment="1">
      <alignment vertical="center"/>
      <protection/>
    </xf>
    <xf numFmtId="0" fontId="11" fillId="0" borderId="32" xfId="57" applyFont="1" applyFill="1" applyBorder="1" applyAlignment="1">
      <alignment horizontal="center" vertical="center"/>
      <protection/>
    </xf>
    <xf numFmtId="0" fontId="11" fillId="0" borderId="34" xfId="57" applyFont="1" applyFill="1" applyBorder="1" applyAlignment="1">
      <alignment vertical="center"/>
      <protection/>
    </xf>
    <xf numFmtId="0" fontId="11" fillId="0" borderId="26" xfId="57" applyFont="1" applyFill="1" applyBorder="1" applyAlignment="1">
      <alignment horizontal="center" vertical="center"/>
      <protection/>
    </xf>
    <xf numFmtId="0" fontId="11" fillId="0" borderId="35" xfId="57" applyFont="1" applyFill="1" applyBorder="1" applyAlignment="1">
      <alignment vertical="center"/>
      <protection/>
    </xf>
    <xf numFmtId="0" fontId="11" fillId="0" borderId="36" xfId="57" applyFont="1" applyFill="1" applyBorder="1" applyAlignment="1">
      <alignment horizontal="center" vertical="center"/>
      <protection/>
    </xf>
    <xf numFmtId="0" fontId="11" fillId="0" borderId="40" xfId="57" applyFont="1" applyFill="1" applyBorder="1" applyAlignment="1">
      <alignment vertical="center"/>
      <protection/>
    </xf>
    <xf numFmtId="0" fontId="11" fillId="0" borderId="33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37" xfId="57" applyFont="1" applyFill="1" applyBorder="1" applyAlignment="1">
      <alignment horizontal="center" vertical="center"/>
      <protection/>
    </xf>
    <xf numFmtId="0" fontId="11" fillId="0" borderId="0" xfId="57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right" vertical="center"/>
      <protection/>
    </xf>
    <xf numFmtId="0" fontId="6" fillId="0" borderId="0" xfId="57" applyFont="1" applyBorder="1" applyAlignment="1" applyProtection="1">
      <alignment vertical="center"/>
      <protection/>
    </xf>
    <xf numFmtId="0" fontId="40" fillId="0" borderId="0" xfId="57" applyFont="1" applyAlignment="1" applyProtection="1">
      <alignment horizontal="left" vertical="center"/>
      <protection/>
    </xf>
    <xf numFmtId="0" fontId="41" fillId="0" borderId="0" xfId="57" applyFont="1" applyAlignment="1" applyProtection="1">
      <alignment vertical="center"/>
      <protection/>
    </xf>
    <xf numFmtId="0" fontId="42" fillId="0" borderId="0" xfId="57" applyFont="1" applyAlignment="1" applyProtection="1">
      <alignment vertical="center"/>
      <protection/>
    </xf>
    <xf numFmtId="0" fontId="40" fillId="0" borderId="0" xfId="57" applyFont="1" applyAlignment="1" applyProtection="1">
      <alignment horizontal="center" vertical="center"/>
      <protection/>
    </xf>
    <xf numFmtId="0" fontId="11" fillId="0" borderId="0" xfId="57" applyFont="1" applyAlignment="1" applyProtection="1">
      <alignment vertical="center"/>
      <protection/>
    </xf>
    <xf numFmtId="0" fontId="11" fillId="0" borderId="0" xfId="57" applyFont="1" applyBorder="1" applyAlignment="1" applyProtection="1">
      <alignment vertical="center"/>
      <protection/>
    </xf>
    <xf numFmtId="0" fontId="11" fillId="0" borderId="0" xfId="57" applyFont="1" applyAlignment="1" applyProtection="1">
      <alignment horizontal="center" vertical="center"/>
      <protection/>
    </xf>
    <xf numFmtId="0" fontId="10" fillId="0" borderId="41" xfId="57" applyFont="1" applyBorder="1" applyAlignment="1" applyProtection="1">
      <alignment vertical="center"/>
      <protection/>
    </xf>
    <xf numFmtId="0" fontId="10" fillId="0" borderId="11" xfId="57" applyFont="1" applyBorder="1" applyAlignment="1" applyProtection="1">
      <alignment vertical="center"/>
      <protection/>
    </xf>
    <xf numFmtId="0" fontId="11" fillId="0" borderId="11" xfId="57" applyFont="1" applyBorder="1" applyAlignment="1" applyProtection="1">
      <alignment horizontal="left" vertical="center"/>
      <protection/>
    </xf>
    <xf numFmtId="0" fontId="11" fillId="0" borderId="42" xfId="57" applyFont="1" applyBorder="1" applyAlignment="1" applyProtection="1">
      <alignment horizontal="center" vertical="center"/>
      <protection/>
    </xf>
    <xf numFmtId="0" fontId="11" fillId="0" borderId="27" xfId="57" applyFont="1" applyBorder="1" applyAlignment="1" applyProtection="1">
      <alignment horizontal="center" vertical="center"/>
      <protection/>
    </xf>
    <xf numFmtId="0" fontId="10" fillId="0" borderId="0" xfId="57" applyFont="1" applyBorder="1" applyAlignment="1" applyProtection="1">
      <alignment vertical="center"/>
      <protection/>
    </xf>
    <xf numFmtId="0" fontId="11" fillId="0" borderId="0" xfId="57" applyFont="1" applyBorder="1" applyAlignment="1" applyProtection="1">
      <alignment horizontal="right" vertical="center"/>
      <protection/>
    </xf>
    <xf numFmtId="0" fontId="19" fillId="0" borderId="43" xfId="57" applyFont="1" applyBorder="1" applyAlignment="1" applyProtection="1">
      <alignment horizontal="left" vertical="center"/>
      <protection/>
    </xf>
    <xf numFmtId="0" fontId="19" fillId="0" borderId="43" xfId="57" applyFont="1" applyBorder="1" applyAlignment="1" applyProtection="1">
      <alignment vertical="center"/>
      <protection/>
    </xf>
    <xf numFmtId="0" fontId="11" fillId="0" borderId="44" xfId="57" applyFont="1" applyBorder="1" applyAlignment="1" applyProtection="1">
      <alignment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1" fillId="26" borderId="24" xfId="57" applyFont="1" applyFill="1" applyBorder="1" applyAlignment="1" applyProtection="1">
      <alignment vertical="center"/>
      <protection/>
    </xf>
    <xf numFmtId="0" fontId="11" fillId="0" borderId="0" xfId="57" applyFont="1" applyFill="1" applyBorder="1" applyAlignment="1" applyProtection="1">
      <alignment horizontal="center" vertical="center"/>
      <protection/>
    </xf>
    <xf numFmtId="0" fontId="11" fillId="0" borderId="0" xfId="57" applyFont="1" applyBorder="1" applyAlignment="1" applyProtection="1">
      <alignment horizontal="center" vertical="center"/>
      <protection/>
    </xf>
    <xf numFmtId="0" fontId="11" fillId="26" borderId="11" xfId="57" applyFont="1" applyFill="1" applyBorder="1" applyAlignment="1" applyProtection="1">
      <alignment vertical="center"/>
      <protection/>
    </xf>
    <xf numFmtId="0" fontId="11" fillId="24" borderId="11" xfId="57" applyFont="1" applyFill="1" applyBorder="1" applyAlignment="1" applyProtection="1">
      <alignment horizontal="center" vertical="center"/>
      <protection locked="0"/>
    </xf>
    <xf numFmtId="0" fontId="38" fillId="0" borderId="0" xfId="57" applyFont="1" applyBorder="1" applyAlignment="1" applyProtection="1">
      <alignment horizontal="center" vertical="center"/>
      <protection hidden="1"/>
    </xf>
    <xf numFmtId="0" fontId="13" fillId="0" borderId="0" xfId="57" applyFont="1" applyAlignment="1" applyProtection="1">
      <alignment vertical="center"/>
      <protection/>
    </xf>
    <xf numFmtId="0" fontId="13" fillId="0" borderId="0" xfId="57" applyFont="1" applyAlignment="1" applyProtection="1">
      <alignment horizontal="center" vertical="center"/>
      <protection/>
    </xf>
    <xf numFmtId="0" fontId="13" fillId="0" borderId="45" xfId="57" applyFont="1" applyBorder="1" applyAlignment="1" applyProtection="1">
      <alignment vertical="center"/>
      <protection/>
    </xf>
    <xf numFmtId="0" fontId="13" fillId="0" borderId="45" xfId="57" applyFont="1" applyBorder="1" applyAlignment="1" applyProtection="1">
      <alignment horizontal="center" vertical="center"/>
      <protection/>
    </xf>
    <xf numFmtId="0" fontId="14" fillId="0" borderId="43" xfId="57" applyFont="1" applyBorder="1" applyAlignment="1" applyProtection="1">
      <alignment horizontal="left" vertical="center"/>
      <protection/>
    </xf>
    <xf numFmtId="0" fontId="14" fillId="0" borderId="43" xfId="57" applyFont="1" applyBorder="1" applyAlignment="1" applyProtection="1">
      <alignment vertical="center"/>
      <protection/>
    </xf>
    <xf numFmtId="0" fontId="11" fillId="0" borderId="43" xfId="57" applyFont="1" applyBorder="1" applyAlignment="1" applyProtection="1">
      <alignment horizontal="left" vertical="center"/>
      <protection/>
    </xf>
    <xf numFmtId="0" fontId="11" fillId="0" borderId="43" xfId="57" applyFont="1" applyBorder="1" applyAlignment="1" applyProtection="1">
      <alignment vertical="center"/>
      <protection/>
    </xf>
    <xf numFmtId="0" fontId="3" fillId="0" borderId="1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19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" fillId="0" borderId="0" xfId="57" applyFont="1" applyBorder="1" applyAlignment="1">
      <alignment vertical="center"/>
      <protection/>
    </xf>
    <xf numFmtId="0" fontId="41" fillId="0" borderId="0" xfId="57" applyFont="1" applyBorder="1" applyAlignment="1">
      <alignment vertical="center"/>
      <protection/>
    </xf>
    <xf numFmtId="0" fontId="41" fillId="0" borderId="0" xfId="57" applyFont="1" applyBorder="1" applyAlignment="1">
      <alignment horizontal="right" vertical="center"/>
      <protection/>
    </xf>
    <xf numFmtId="0" fontId="41" fillId="0" borderId="0" xfId="57" applyFont="1" applyBorder="1" applyAlignment="1">
      <alignment horizontal="left" vertical="center"/>
      <protection/>
    </xf>
    <xf numFmtId="0" fontId="41" fillId="0" borderId="0" xfId="57" applyFont="1" applyAlignment="1">
      <alignment vertical="center"/>
      <protection/>
    </xf>
    <xf numFmtId="0" fontId="41" fillId="0" borderId="0" xfId="57" applyFont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" fontId="3" fillId="0" borderId="56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67" fontId="3" fillId="0" borderId="38" xfId="0" applyNumberFormat="1" applyFont="1" applyBorder="1" applyAlignment="1">
      <alignment horizontal="center" vertical="center"/>
    </xf>
    <xf numFmtId="167" fontId="3" fillId="0" borderId="48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6" fillId="24" borderId="0" xfId="57" applyFont="1" applyFill="1" applyBorder="1" applyAlignment="1" applyProtection="1">
      <alignment vertical="center"/>
      <protection locked="0"/>
    </xf>
    <xf numFmtId="0" fontId="1" fillId="0" borderId="0" xfId="57" applyFont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vertical="center"/>
      <protection/>
    </xf>
    <xf numFmtId="0" fontId="1" fillId="0" borderId="0" xfId="57" applyFont="1" applyBorder="1" applyAlignment="1" applyProtection="1">
      <alignment vertical="center"/>
      <protection/>
    </xf>
    <xf numFmtId="0" fontId="6" fillId="0" borderId="0" xfId="57" applyFont="1" applyFill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vertical="center"/>
      <protection/>
    </xf>
    <xf numFmtId="49" fontId="6" fillId="24" borderId="0" xfId="57" applyNumberFormat="1" applyFont="1" applyFill="1" applyBorder="1" applyAlignment="1" applyProtection="1">
      <alignment horizontal="left" vertical="center"/>
      <protection locked="0"/>
    </xf>
    <xf numFmtId="20" fontId="6" fillId="24" borderId="0" xfId="57" applyNumberFormat="1" applyFont="1" applyFill="1" applyBorder="1" applyAlignment="1" applyProtection="1">
      <alignment vertical="center"/>
      <protection locked="0"/>
    </xf>
    <xf numFmtId="0" fontId="25" fillId="0" borderId="0" xfId="57" applyFont="1" applyFill="1" applyBorder="1" applyAlignment="1" applyProtection="1">
      <alignment vertical="center"/>
      <protection/>
    </xf>
    <xf numFmtId="0" fontId="6" fillId="0" borderId="0" xfId="57" applyFont="1" applyBorder="1" applyAlignment="1" applyProtection="1">
      <alignment horizontal="left" vertical="center"/>
      <protection/>
    </xf>
    <xf numFmtId="0" fontId="16" fillId="0" borderId="0" xfId="57" applyFont="1" applyBorder="1" applyAlignment="1" applyProtection="1">
      <alignment horizontal="center" vertical="center"/>
      <protection/>
    </xf>
    <xf numFmtId="0" fontId="6" fillId="24" borderId="0" xfId="57" applyFont="1" applyFill="1" applyBorder="1" applyAlignment="1" applyProtection="1">
      <alignment horizontal="center" vertical="center"/>
      <protection locked="0"/>
    </xf>
    <xf numFmtId="0" fontId="35" fillId="0" borderId="0" xfId="57" applyFont="1" applyAlignment="1" applyProtection="1">
      <alignment vertical="center"/>
      <protection/>
    </xf>
    <xf numFmtId="0" fontId="26" fillId="0" borderId="0" xfId="57" applyFont="1" applyFill="1" applyBorder="1" applyAlignment="1" applyProtection="1">
      <alignment vertical="center"/>
      <protection/>
    </xf>
    <xf numFmtId="0" fontId="15" fillId="0" borderId="0" xfId="57" applyFont="1" applyAlignment="1" applyProtection="1">
      <alignment vertical="center"/>
      <protection/>
    </xf>
    <xf numFmtId="0" fontId="1" fillId="0" borderId="0" xfId="57" applyFont="1" applyFill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horizontal="center" vertical="center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0" fontId="9" fillId="0" borderId="0" xfId="57" applyFont="1" applyBorder="1" applyAlignment="1" applyProtection="1">
      <alignment vertical="center"/>
      <protection/>
    </xf>
    <xf numFmtId="0" fontId="9" fillId="0" borderId="0" xfId="57" applyFont="1" applyAlignment="1" applyProtection="1">
      <alignment vertical="center"/>
      <protection/>
    </xf>
    <xf numFmtId="0" fontId="6" fillId="0" borderId="0" xfId="57" applyFont="1" applyBorder="1" applyAlignment="1" applyProtection="1">
      <alignment horizontal="center" vertical="center"/>
      <protection/>
    </xf>
    <xf numFmtId="0" fontId="9" fillId="0" borderId="0" xfId="57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center" vertical="center"/>
      <protection/>
    </xf>
    <xf numFmtId="0" fontId="40" fillId="0" borderId="0" xfId="57" applyFont="1" applyAlignment="1" applyProtection="1">
      <alignment vertical="center"/>
      <protection/>
    </xf>
    <xf numFmtId="49" fontId="6" fillId="24" borderId="0" xfId="57" applyNumberFormat="1" applyFont="1" applyFill="1" applyBorder="1" applyAlignment="1" applyProtection="1">
      <alignment vertical="center"/>
      <protection locked="0"/>
    </xf>
    <xf numFmtId="0" fontId="19" fillId="0" borderId="61" xfId="57" applyFont="1" applyBorder="1" applyAlignment="1">
      <alignment horizontal="left" vertical="center"/>
      <protection/>
    </xf>
    <xf numFmtId="0" fontId="19" fillId="0" borderId="43" xfId="57" applyFont="1" applyBorder="1" applyAlignment="1">
      <alignment vertical="center"/>
      <protection/>
    </xf>
    <xf numFmtId="0" fontId="19" fillId="0" borderId="44" xfId="57" applyFont="1" applyBorder="1" applyAlignment="1">
      <alignment vertical="center"/>
      <protection/>
    </xf>
    <xf numFmtId="0" fontId="14" fillId="0" borderId="61" xfId="57" applyFont="1" applyBorder="1" applyAlignment="1">
      <alignment horizontal="left" vertical="center"/>
      <protection/>
    </xf>
    <xf numFmtId="0" fontId="14" fillId="0" borderId="43" xfId="57" applyFont="1" applyBorder="1" applyAlignment="1">
      <alignment vertical="center"/>
      <protection/>
    </xf>
    <xf numFmtId="0" fontId="14" fillId="0" borderId="44" xfId="57" applyFont="1" applyBorder="1" applyAlignment="1">
      <alignment vertical="center"/>
      <protection/>
    </xf>
    <xf numFmtId="0" fontId="11" fillId="0" borderId="61" xfId="57" applyFont="1" applyBorder="1" applyAlignment="1">
      <alignment horizontal="left" vertical="center"/>
      <protection/>
    </xf>
    <xf numFmtId="0" fontId="11" fillId="0" borderId="43" xfId="57" applyFont="1" applyBorder="1" applyAlignment="1">
      <alignment vertical="center"/>
      <protection/>
    </xf>
    <xf numFmtId="0" fontId="11" fillId="0" borderId="44" xfId="57" applyFont="1" applyBorder="1" applyAlignment="1">
      <alignment vertical="center"/>
      <protection/>
    </xf>
    <xf numFmtId="0" fontId="3" fillId="22" borderId="12" xfId="0" applyFont="1" applyFill="1" applyBorder="1" applyAlignment="1" applyProtection="1">
      <alignment horizontal="center" vertical="center" wrapText="1"/>
      <protection/>
    </xf>
    <xf numFmtId="0" fontId="3" fillId="22" borderId="15" xfId="0" applyFont="1" applyFill="1" applyBorder="1" applyAlignment="1" applyProtection="1">
      <alignment horizontal="center" vertical="center" wrapText="1"/>
      <protection/>
    </xf>
    <xf numFmtId="0" fontId="3" fillId="22" borderId="14" xfId="0" applyFont="1" applyFill="1" applyBorder="1" applyAlignment="1" applyProtection="1">
      <alignment horizontal="center" vertical="center" wrapText="1"/>
      <protection/>
    </xf>
    <xf numFmtId="0" fontId="3" fillId="22" borderId="16" xfId="0" applyFont="1" applyFill="1" applyBorder="1" applyAlignment="1" applyProtection="1">
      <alignment horizontal="center" vertical="center" wrapText="1"/>
      <protection/>
    </xf>
    <xf numFmtId="0" fontId="3" fillId="22" borderId="46" xfId="0" applyFont="1" applyFill="1" applyBorder="1" applyAlignment="1" applyProtection="1">
      <alignment horizontal="center" vertical="center" wrapText="1"/>
      <protection/>
    </xf>
    <xf numFmtId="0" fontId="3" fillId="22" borderId="62" xfId="0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13" fillId="0" borderId="63" xfId="57" applyFont="1" applyBorder="1" applyAlignment="1" applyProtection="1">
      <alignment horizontal="right" vertical="center"/>
      <protection/>
    </xf>
    <xf numFmtId="0" fontId="0" fillId="0" borderId="63" xfId="0" applyBorder="1" applyAlignment="1">
      <alignment horizontal="right" vertical="center"/>
    </xf>
    <xf numFmtId="0" fontId="13" fillId="0" borderId="0" xfId="57" applyFont="1" applyBorder="1" applyAlignment="1" applyProtection="1">
      <alignment vertical="center"/>
      <protection/>
    </xf>
    <xf numFmtId="0" fontId="45" fillId="0" borderId="0" xfId="57" applyFont="1" applyBorder="1" applyAlignment="1" applyProtection="1">
      <alignment vertical="center"/>
      <protection/>
    </xf>
    <xf numFmtId="0" fontId="11" fillId="0" borderId="20" xfId="57" applyFont="1" applyBorder="1" applyAlignment="1" applyProtection="1">
      <alignment vertical="center"/>
      <protection/>
    </xf>
    <xf numFmtId="0" fontId="13" fillId="0" borderId="64" xfId="57" applyFont="1" applyBorder="1" applyAlignment="1" applyProtection="1">
      <alignment vertical="center"/>
      <protection/>
    </xf>
    <xf numFmtId="0" fontId="13" fillId="0" borderId="20" xfId="57" applyFont="1" applyBorder="1" applyAlignment="1" applyProtection="1">
      <alignment vertical="center"/>
      <protection/>
    </xf>
    <xf numFmtId="0" fontId="11" fillId="0" borderId="64" xfId="57" applyFont="1" applyBorder="1" applyAlignment="1" applyProtection="1">
      <alignment vertical="center"/>
      <protection/>
    </xf>
    <xf numFmtId="0" fontId="44" fillId="0" borderId="64" xfId="57" applyFont="1" applyBorder="1" applyAlignment="1" applyProtection="1">
      <alignment horizontal="right" vertical="center"/>
      <protection/>
    </xf>
    <xf numFmtId="0" fontId="44" fillId="0" borderId="62" xfId="57" applyFont="1" applyBorder="1" applyAlignment="1" applyProtection="1">
      <alignment horizontal="right" vertical="center"/>
      <protection/>
    </xf>
    <xf numFmtId="0" fontId="45" fillId="0" borderId="65" xfId="57" applyFont="1" applyBorder="1" applyAlignment="1" applyProtection="1">
      <alignment vertical="center"/>
      <protection/>
    </xf>
    <xf numFmtId="0" fontId="13" fillId="0" borderId="16" xfId="57" applyFont="1" applyBorder="1" applyAlignment="1" applyProtection="1">
      <alignment vertical="center"/>
      <protection/>
    </xf>
    <xf numFmtId="0" fontId="11" fillId="0" borderId="29" xfId="57" applyFont="1" applyBorder="1" applyAlignment="1" applyProtection="1">
      <alignment horizontal="center" vertical="center"/>
      <protection/>
    </xf>
    <xf numFmtId="0" fontId="11" fillId="0" borderId="18" xfId="57" applyFont="1" applyBorder="1" applyAlignment="1" applyProtection="1">
      <alignment horizontal="center" vertical="center"/>
      <protection/>
    </xf>
    <xf numFmtId="0" fontId="11" fillId="0" borderId="12" xfId="57" applyFont="1" applyBorder="1" applyAlignment="1" applyProtection="1">
      <alignment horizontal="center" vertical="center"/>
      <protection/>
    </xf>
    <xf numFmtId="0" fontId="3" fillId="22" borderId="26" xfId="0" applyFont="1" applyFill="1" applyBorder="1" applyAlignment="1" applyProtection="1">
      <alignment horizontal="center" vertical="center"/>
      <protection/>
    </xf>
    <xf numFmtId="0" fontId="3" fillId="22" borderId="27" xfId="0" applyFont="1" applyFill="1" applyBorder="1" applyAlignment="1" applyProtection="1">
      <alignment horizontal="center" vertical="center"/>
      <protection/>
    </xf>
    <xf numFmtId="0" fontId="3" fillId="22" borderId="28" xfId="0" applyFont="1" applyFill="1" applyBorder="1" applyAlignment="1" applyProtection="1">
      <alignment horizontal="center" vertical="center"/>
      <protection/>
    </xf>
    <xf numFmtId="0" fontId="11" fillId="24" borderId="56" xfId="57" applyFont="1" applyFill="1" applyBorder="1" applyAlignment="1" applyProtection="1">
      <alignment horizontal="left" vertical="center"/>
      <protection locked="0"/>
    </xf>
    <xf numFmtId="0" fontId="0" fillId="24" borderId="38" xfId="0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/>
    </xf>
    <xf numFmtId="167" fontId="3" fillId="7" borderId="26" xfId="0" applyNumberFormat="1" applyFont="1" applyFill="1" applyBorder="1" applyAlignment="1" applyProtection="1">
      <alignment horizontal="center" vertical="center"/>
      <protection locked="0"/>
    </xf>
    <xf numFmtId="167" fontId="3" fillId="7" borderId="27" xfId="0" applyNumberFormat="1" applyFont="1" applyFill="1" applyBorder="1" applyAlignment="1" applyProtection="1">
      <alignment horizontal="center" vertical="center"/>
      <protection locked="0"/>
    </xf>
    <xf numFmtId="167" fontId="3" fillId="7" borderId="28" xfId="0" applyNumberFormat="1" applyFont="1" applyFill="1" applyBorder="1" applyAlignment="1" applyProtection="1">
      <alignment horizontal="center" vertical="center"/>
      <protection locked="0"/>
    </xf>
    <xf numFmtId="0" fontId="27" fillId="0" borderId="0" xfId="57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1" fillId="0" borderId="0" xfId="57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24" borderId="41" xfId="57" applyFont="1" applyFill="1" applyBorder="1" applyAlignment="1" applyProtection="1">
      <alignment horizontal="left" vertical="center"/>
      <protection locked="0"/>
    </xf>
    <xf numFmtId="0" fontId="0" fillId="24" borderId="27" xfId="0" applyFill="1" applyBorder="1" applyAlignment="1" applyProtection="1">
      <alignment vertical="center"/>
      <protection locked="0"/>
    </xf>
    <xf numFmtId="0" fontId="11" fillId="24" borderId="56" xfId="57" applyFont="1" applyFill="1" applyBorder="1" applyAlignment="1" applyProtection="1">
      <alignment horizontal="left" vertical="center"/>
      <protection locked="0"/>
    </xf>
    <xf numFmtId="0" fontId="0" fillId="24" borderId="38" xfId="0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10" fillId="0" borderId="61" xfId="57" applyFont="1" applyBorder="1" applyAlignment="1" applyProtection="1">
      <alignment vertical="center"/>
      <protection/>
    </xf>
    <xf numFmtId="0" fontId="9" fillId="0" borderId="43" xfId="57" applyFont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 locked="0"/>
    </xf>
    <xf numFmtId="0" fontId="11" fillId="0" borderId="66" xfId="57" applyFont="1" applyBorder="1" applyAlignment="1" applyProtection="1">
      <alignment horizontal="center" vertical="center"/>
      <protection/>
    </xf>
    <xf numFmtId="0" fontId="11" fillId="0" borderId="59" xfId="57" applyFont="1" applyBorder="1" applyAlignment="1" applyProtection="1">
      <alignment horizontal="center" vertical="center"/>
      <protection/>
    </xf>
    <xf numFmtId="0" fontId="11" fillId="0" borderId="67" xfId="57" applyFont="1" applyBorder="1" applyAlignment="1" applyProtection="1">
      <alignment horizontal="center" vertical="center"/>
      <protection/>
    </xf>
    <xf numFmtId="0" fontId="12" fillId="0" borderId="61" xfId="57" applyFont="1" applyBorder="1" applyAlignment="1" applyProtection="1">
      <alignment vertical="center"/>
      <protection/>
    </xf>
    <xf numFmtId="0" fontId="20" fillId="0" borderId="43" xfId="57" applyFont="1" applyBorder="1" applyAlignment="1" applyProtection="1">
      <alignment vertical="center"/>
      <protection/>
    </xf>
    <xf numFmtId="0" fontId="17" fillId="0" borderId="61" xfId="57" applyFont="1" applyBorder="1" applyAlignment="1" applyProtection="1">
      <alignment vertical="center"/>
      <protection/>
    </xf>
    <xf numFmtId="0" fontId="18" fillId="0" borderId="43" xfId="57" applyFont="1" applyBorder="1" applyAlignment="1" applyProtection="1">
      <alignment vertical="center"/>
      <protection/>
    </xf>
    <xf numFmtId="0" fontId="11" fillId="0" borderId="41" xfId="57" applyFont="1" applyBorder="1" applyAlignment="1" applyProtection="1">
      <alignment horizontal="left" vertical="center"/>
      <protection/>
    </xf>
    <xf numFmtId="0" fontId="9" fillId="0" borderId="42" xfId="57" applyFont="1" applyBorder="1" applyAlignment="1" applyProtection="1">
      <alignment vertical="center"/>
      <protection/>
    </xf>
    <xf numFmtId="0" fontId="9" fillId="0" borderId="27" xfId="57" applyFont="1" applyBorder="1" applyAlignment="1" applyProtection="1">
      <alignment vertical="center"/>
      <protection/>
    </xf>
    <xf numFmtId="0" fontId="11" fillId="0" borderId="0" xfId="57" applyFont="1" applyAlignment="1" applyProtection="1">
      <alignment horizontal="center" vertical="center"/>
      <protection/>
    </xf>
    <xf numFmtId="0" fontId="11" fillId="24" borderId="41" xfId="57" applyFont="1" applyFill="1" applyBorder="1" applyAlignment="1" applyProtection="1">
      <alignment vertical="center"/>
      <protection locked="0"/>
    </xf>
    <xf numFmtId="0" fontId="9" fillId="24" borderId="42" xfId="57" applyFill="1" applyBorder="1" applyAlignment="1" applyProtection="1">
      <alignment vertical="center"/>
      <protection locked="0"/>
    </xf>
    <xf numFmtId="0" fontId="9" fillId="24" borderId="27" xfId="57" applyFill="1" applyBorder="1" applyAlignment="1" applyProtection="1">
      <alignment vertical="center"/>
      <protection locked="0"/>
    </xf>
    <xf numFmtId="0" fontId="2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3" fillId="0" borderId="7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68" xfId="0" applyFont="1" applyFill="1" applyBorder="1" applyAlignment="1" applyProtection="1">
      <alignment vertical="center" wrapText="1"/>
      <protection/>
    </xf>
    <xf numFmtId="0" fontId="0" fillId="0" borderId="69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2" fillId="0" borderId="62" xfId="0" applyFont="1" applyBorder="1" applyAlignment="1">
      <alignment vertical="center" wrapText="1"/>
    </xf>
    <xf numFmtId="0" fontId="41" fillId="0" borderId="65" xfId="0" applyFont="1" applyBorder="1" applyAlignment="1">
      <alignment vertical="center"/>
    </xf>
    <xf numFmtId="0" fontId="41" fillId="0" borderId="43" xfId="0" applyFont="1" applyBorder="1" applyAlignment="1">
      <alignment vertical="center"/>
    </xf>
    <xf numFmtId="0" fontId="41" fillId="0" borderId="44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2" fillId="0" borderId="61" xfId="0" applyFont="1" applyBorder="1" applyAlignment="1">
      <alignment vertical="center" wrapText="1"/>
    </xf>
    <xf numFmtId="0" fontId="2" fillId="0" borderId="68" xfId="0" applyFont="1" applyBorder="1" applyAlignment="1">
      <alignment vertical="center"/>
    </xf>
    <xf numFmtId="0" fontId="2" fillId="0" borderId="61" xfId="0" applyFont="1" applyBorder="1" applyAlignment="1">
      <alignment horizontal="left" vertical="center"/>
    </xf>
    <xf numFmtId="0" fontId="0" fillId="25" borderId="10" xfId="0" applyFont="1" applyFill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65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25" borderId="10" xfId="0" applyFill="1" applyBorder="1" applyAlignment="1">
      <alignment vertical="center"/>
    </xf>
    <xf numFmtId="0" fontId="0" fillId="25" borderId="73" xfId="0" applyFill="1" applyBorder="1" applyAlignment="1">
      <alignment vertical="center"/>
    </xf>
    <xf numFmtId="0" fontId="0" fillId="25" borderId="74" xfId="0" applyFill="1" applyBorder="1" applyAlignment="1">
      <alignment vertical="center"/>
    </xf>
    <xf numFmtId="0" fontId="0" fillId="25" borderId="73" xfId="0" applyFill="1" applyBorder="1" applyAlignment="1">
      <alignment horizontal="center" vertical="center"/>
    </xf>
    <xf numFmtId="0" fontId="0" fillId="25" borderId="74" xfId="0" applyFill="1" applyBorder="1" applyAlignment="1">
      <alignment horizontal="center" vertical="center"/>
    </xf>
    <xf numFmtId="0" fontId="43" fillId="0" borderId="46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23" fillId="0" borderId="68" xfId="0" applyFont="1" applyFill="1" applyBorder="1" applyAlignment="1" applyProtection="1">
      <alignment vertical="center" wrapText="1"/>
      <protection/>
    </xf>
    <xf numFmtId="0" fontId="23" fillId="0" borderId="69" xfId="0" applyFont="1" applyFill="1" applyBorder="1" applyAlignment="1" applyProtection="1">
      <alignment vertical="center" wrapText="1"/>
      <protection/>
    </xf>
    <xf numFmtId="0" fontId="23" fillId="0" borderId="39" xfId="0" applyFont="1" applyFill="1" applyBorder="1" applyAlignment="1" applyProtection="1">
      <alignment vertical="center" wrapText="1"/>
      <protection/>
    </xf>
    <xf numFmtId="0" fontId="2" fillId="0" borderId="66" xfId="0" applyFont="1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0" fillId="0" borderId="67" xfId="0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65" xfId="0" applyBorder="1" applyAlignment="1">
      <alignment vertical="center" wrapText="1"/>
    </xf>
    <xf numFmtId="0" fontId="24" fillId="0" borderId="69" xfId="0" applyFont="1" applyFill="1" applyBorder="1" applyAlignment="1" applyProtection="1">
      <alignment vertical="center" wrapText="1"/>
      <protection/>
    </xf>
    <xf numFmtId="0" fontId="24" fillId="0" borderId="39" xfId="0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68" xfId="0" applyFont="1" applyFill="1" applyBorder="1" applyAlignment="1" applyProtection="1">
      <alignment vertical="center" wrapText="1"/>
      <protection/>
    </xf>
    <xf numFmtId="0" fontId="0" fillId="0" borderId="69" xfId="0" applyFill="1" applyBorder="1" applyAlignment="1" applyProtection="1">
      <alignment vertical="center" wrapText="1"/>
      <protection/>
    </xf>
    <xf numFmtId="0" fontId="0" fillId="0" borderId="39" xfId="0" applyFill="1" applyBorder="1" applyAlignment="1" applyProtection="1">
      <alignment vertical="center" wrapText="1"/>
      <protection/>
    </xf>
    <xf numFmtId="0" fontId="2" fillId="0" borderId="32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3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6" fillId="0" borderId="0" xfId="57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1" fillId="0" borderId="78" xfId="57" applyFont="1" applyBorder="1" applyAlignment="1">
      <alignment horizontal="center" vertical="center"/>
      <protection/>
    </xf>
    <xf numFmtId="0" fontId="0" fillId="0" borderId="7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1" fillId="0" borderId="78" xfId="57" applyFont="1" applyFill="1" applyBorder="1" applyAlignment="1">
      <alignment horizontal="center" vertical="center"/>
      <protection/>
    </xf>
    <xf numFmtId="0" fontId="37" fillId="0" borderId="0" xfId="5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1" fillId="0" borderId="55" xfId="57" applyFont="1" applyBorder="1" applyAlignment="1" applyProtection="1">
      <alignment horizontal="center" vertical="center"/>
      <protection/>
    </xf>
    <xf numFmtId="0" fontId="11" fillId="24" borderId="58" xfId="57" applyFont="1" applyFill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11" fillId="24" borderId="57" xfId="57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24" borderId="13" xfId="0" applyFill="1" applyBorder="1" applyAlignment="1" applyProtection="1">
      <alignment vertical="center"/>
      <protection locked="0"/>
    </xf>
    <xf numFmtId="0" fontId="11" fillId="26" borderId="79" xfId="57" applyFont="1" applyFill="1" applyBorder="1" applyAlignment="1" applyProtection="1">
      <alignment vertical="center"/>
      <protection/>
    </xf>
    <xf numFmtId="0" fontId="11" fillId="24" borderId="58" xfId="57" applyFont="1" applyFill="1" applyBorder="1" applyAlignment="1" applyProtection="1">
      <alignment horizontal="left" vertical="center"/>
      <protection locked="0"/>
    </xf>
    <xf numFmtId="0" fontId="0" fillId="24" borderId="60" xfId="0" applyFill="1" applyBorder="1" applyAlignment="1" applyProtection="1">
      <alignment vertical="center"/>
      <protection locked="0"/>
    </xf>
    <xf numFmtId="0" fontId="11" fillId="24" borderId="57" xfId="57" applyFont="1" applyFill="1" applyBorder="1" applyAlignment="1" applyProtection="1">
      <alignment horizontal="left" vertical="center"/>
      <protection locked="0"/>
    </xf>
    <xf numFmtId="0" fontId="0" fillId="24" borderId="13" xfId="0" applyFill="1" applyBorder="1" applyAlignment="1" applyProtection="1">
      <alignment vertical="center"/>
      <protection locked="0"/>
    </xf>
    <xf numFmtId="0" fontId="0" fillId="24" borderId="60" xfId="0" applyFill="1" applyBorder="1" applyAlignment="1" applyProtection="1">
      <alignment vertical="center"/>
      <protection locked="0"/>
    </xf>
    <xf numFmtId="0" fontId="11" fillId="24" borderId="47" xfId="57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DL final team and music 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  <border/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DL%20finals%20system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teamA"/>
      <sheetName val="teamB"/>
      <sheetName val="teamC"/>
      <sheetName val="teamD"/>
      <sheetName val="Jnr"/>
      <sheetName val="Inter"/>
      <sheetName val="Snr"/>
      <sheetName val="Final Result"/>
      <sheetName val="Mus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12.8515625" style="215" customWidth="1"/>
    <col min="2" max="2" width="28.00390625" style="215" bestFit="1" customWidth="1"/>
    <col min="3" max="3" width="7.57421875" style="218" bestFit="1" customWidth="1"/>
    <col min="4" max="6" width="5.7109375" style="215" customWidth="1"/>
    <col min="7" max="7" width="18.28125" style="215" bestFit="1" customWidth="1"/>
    <col min="8" max="8" width="26.00390625" style="215" customWidth="1"/>
    <col min="9" max="9" width="15.57421875" style="215" customWidth="1"/>
    <col min="10" max="16384" width="11.421875" style="215" customWidth="1"/>
  </cols>
  <sheetData>
    <row r="1" spans="1:7" s="198" customFormat="1" ht="19.5" customHeight="1">
      <c r="A1" s="263" t="s">
        <v>65</v>
      </c>
      <c r="B1" s="264"/>
      <c r="C1" s="264"/>
      <c r="D1" s="264"/>
      <c r="E1" s="264"/>
      <c r="F1" s="264"/>
      <c r="G1" s="264"/>
    </row>
    <row r="2" spans="1:7" s="198" customFormat="1" ht="19.5" customHeight="1">
      <c r="A2" s="199"/>
      <c r="B2" s="101"/>
      <c r="C2" s="216"/>
      <c r="D2" s="101"/>
      <c r="E2" s="101"/>
      <c r="F2" s="101"/>
      <c r="G2" s="200"/>
    </row>
    <row r="3" spans="1:7" s="198" customFormat="1" ht="19.5" customHeight="1">
      <c r="A3" s="199" t="s">
        <v>26</v>
      </c>
      <c r="B3" s="196" t="s">
        <v>91</v>
      </c>
      <c r="C3" s="212"/>
      <c r="D3" s="201"/>
      <c r="E3" s="201"/>
      <c r="F3" s="201"/>
      <c r="G3" s="101"/>
    </row>
    <row r="4" spans="1:7" s="198" customFormat="1" ht="19.5" customHeight="1">
      <c r="A4" s="199" t="s">
        <v>27</v>
      </c>
      <c r="B4" s="202" t="s">
        <v>92</v>
      </c>
      <c r="C4" s="212"/>
      <c r="D4" s="201"/>
      <c r="E4" s="201"/>
      <c r="F4" s="201"/>
      <c r="G4" s="101"/>
    </row>
    <row r="5" spans="1:7" s="198" customFormat="1" ht="19.5" customHeight="1">
      <c r="A5" s="199" t="s">
        <v>28</v>
      </c>
      <c r="B5" s="203" t="s">
        <v>93</v>
      </c>
      <c r="C5" s="212"/>
      <c r="D5" s="201"/>
      <c r="E5" s="201"/>
      <c r="F5" s="201"/>
      <c r="G5" s="101"/>
    </row>
    <row r="6" spans="1:7" s="198" customFormat="1" ht="19.5" customHeight="1">
      <c r="A6" s="199"/>
      <c r="B6" s="101"/>
      <c r="C6" s="265" t="s">
        <v>29</v>
      </c>
      <c r="D6" s="266"/>
      <c r="E6" s="266"/>
      <c r="F6" s="266"/>
      <c r="G6" s="266"/>
    </row>
    <row r="7" spans="1:7" s="198" customFormat="1" ht="19.5" customHeight="1">
      <c r="A7" s="204" t="s">
        <v>71</v>
      </c>
      <c r="B7" s="101"/>
      <c r="C7" s="216"/>
      <c r="D7" s="101"/>
      <c r="E7" s="197" t="s">
        <v>30</v>
      </c>
      <c r="F7" s="101"/>
      <c r="G7" s="197" t="s">
        <v>80</v>
      </c>
    </row>
    <row r="8" spans="1:7" s="198" customFormat="1" ht="19.5" customHeight="1">
      <c r="A8" s="199"/>
      <c r="B8" s="205"/>
      <c r="C8" s="197" t="s">
        <v>31</v>
      </c>
      <c r="D8" s="206" t="s">
        <v>32</v>
      </c>
      <c r="E8" s="206" t="s">
        <v>33</v>
      </c>
      <c r="F8" s="206" t="s">
        <v>34</v>
      </c>
      <c r="G8" s="101"/>
    </row>
    <row r="9" spans="1:8" s="198" customFormat="1" ht="19.5" customHeight="1">
      <c r="A9" s="199" t="s">
        <v>35</v>
      </c>
      <c r="B9" s="196" t="s">
        <v>94</v>
      </c>
      <c r="C9" s="207"/>
      <c r="D9" s="207"/>
      <c r="E9" s="207"/>
      <c r="F9" s="207"/>
      <c r="G9" s="196" t="s">
        <v>38</v>
      </c>
      <c r="H9" s="208" t="s">
        <v>41</v>
      </c>
    </row>
    <row r="10" spans="1:8" s="198" customFormat="1" ht="19.5" customHeight="1">
      <c r="A10" s="199" t="s">
        <v>37</v>
      </c>
      <c r="B10" s="196" t="s">
        <v>95</v>
      </c>
      <c r="C10" s="207"/>
      <c r="D10" s="207"/>
      <c r="E10" s="207"/>
      <c r="F10" s="207"/>
      <c r="G10" s="196" t="s">
        <v>36</v>
      </c>
      <c r="H10" s="208" t="s">
        <v>36</v>
      </c>
    </row>
    <row r="11" spans="1:8" s="198" customFormat="1" ht="19.5" customHeight="1">
      <c r="A11" s="101"/>
      <c r="B11" s="101"/>
      <c r="C11" s="216"/>
      <c r="D11" s="101"/>
      <c r="E11" s="101"/>
      <c r="F11" s="101"/>
      <c r="G11" s="101"/>
      <c r="H11" s="208" t="s">
        <v>78</v>
      </c>
    </row>
    <row r="12" spans="1:8" s="198" customFormat="1" ht="19.5" customHeight="1">
      <c r="A12" s="101"/>
      <c r="B12" s="101"/>
      <c r="C12" s="216"/>
      <c r="D12" s="101"/>
      <c r="E12" s="101"/>
      <c r="F12" s="101"/>
      <c r="G12" s="101"/>
      <c r="H12" s="208" t="s">
        <v>38</v>
      </c>
    </row>
    <row r="13" spans="1:8" s="198" customFormat="1" ht="19.5" customHeight="1">
      <c r="A13" s="209" t="s">
        <v>76</v>
      </c>
      <c r="B13" s="101"/>
      <c r="C13" s="216"/>
      <c r="D13" s="101"/>
      <c r="E13" s="197" t="s">
        <v>30</v>
      </c>
      <c r="F13" s="101"/>
      <c r="G13" s="197" t="s">
        <v>80</v>
      </c>
      <c r="H13" s="208" t="s">
        <v>79</v>
      </c>
    </row>
    <row r="14" spans="1:8" s="198" customFormat="1" ht="19.5" customHeight="1">
      <c r="A14" s="199"/>
      <c r="B14" s="205"/>
      <c r="C14" s="197" t="s">
        <v>31</v>
      </c>
      <c r="D14" s="206" t="s">
        <v>32</v>
      </c>
      <c r="E14" s="206" t="s">
        <v>33</v>
      </c>
      <c r="F14" s="206" t="s">
        <v>34</v>
      </c>
      <c r="G14" s="101"/>
      <c r="H14" s="210"/>
    </row>
    <row r="15" spans="1:8" s="198" customFormat="1" ht="19.5" customHeight="1">
      <c r="A15" s="199" t="s">
        <v>35</v>
      </c>
      <c r="B15" s="196" t="s">
        <v>96</v>
      </c>
      <c r="C15" s="207"/>
      <c r="D15" s="207"/>
      <c r="E15" s="207"/>
      <c r="F15" s="207"/>
      <c r="G15" s="196" t="s">
        <v>36</v>
      </c>
      <c r="H15" s="210"/>
    </row>
    <row r="16" spans="1:8" s="198" customFormat="1" ht="19.5" customHeight="1">
      <c r="A16" s="199" t="s">
        <v>37</v>
      </c>
      <c r="B16" s="196" t="s">
        <v>97</v>
      </c>
      <c r="C16" s="207"/>
      <c r="D16" s="207"/>
      <c r="E16" s="207"/>
      <c r="F16" s="207"/>
      <c r="G16" s="196" t="s">
        <v>36</v>
      </c>
      <c r="H16" s="210"/>
    </row>
    <row r="17" spans="1:8" s="198" customFormat="1" ht="19.5" customHeight="1">
      <c r="A17" s="101"/>
      <c r="B17" s="101"/>
      <c r="C17" s="216"/>
      <c r="D17" s="101"/>
      <c r="E17" s="101"/>
      <c r="F17" s="101"/>
      <c r="G17" s="101"/>
      <c r="H17" s="210"/>
    </row>
    <row r="18" spans="1:8" s="198" customFormat="1" ht="19.5" customHeight="1">
      <c r="A18" s="101"/>
      <c r="B18" s="101"/>
      <c r="C18" s="216"/>
      <c r="D18" s="101"/>
      <c r="E18" s="101"/>
      <c r="F18" s="101"/>
      <c r="G18" s="101"/>
      <c r="H18" s="210"/>
    </row>
    <row r="19" spans="1:7" s="198" customFormat="1" ht="19.5" customHeight="1">
      <c r="A19" s="211" t="s">
        <v>77</v>
      </c>
      <c r="B19" s="101"/>
      <c r="C19" s="216"/>
      <c r="D19" s="101"/>
      <c r="E19" s="197" t="s">
        <v>30</v>
      </c>
      <c r="F19" s="101"/>
      <c r="G19" s="197" t="s">
        <v>80</v>
      </c>
    </row>
    <row r="20" spans="1:7" s="198" customFormat="1" ht="19.5" customHeight="1">
      <c r="A20" s="199"/>
      <c r="B20" s="205"/>
      <c r="C20" s="197" t="s">
        <v>31</v>
      </c>
      <c r="D20" s="206" t="s">
        <v>32</v>
      </c>
      <c r="E20" s="206" t="s">
        <v>33</v>
      </c>
      <c r="F20" s="206" t="s">
        <v>34</v>
      </c>
      <c r="G20" s="101"/>
    </row>
    <row r="21" spans="1:8" s="198" customFormat="1" ht="19.5" customHeight="1">
      <c r="A21" s="199" t="s">
        <v>35</v>
      </c>
      <c r="B21" s="196" t="s">
        <v>98</v>
      </c>
      <c r="C21" s="207"/>
      <c r="D21" s="207"/>
      <c r="E21" s="207"/>
      <c r="F21" s="207"/>
      <c r="G21" s="196" t="s">
        <v>36</v>
      </c>
      <c r="H21" s="210"/>
    </row>
    <row r="22" spans="1:8" s="198" customFormat="1" ht="19.5" customHeight="1">
      <c r="A22" s="199" t="s">
        <v>37</v>
      </c>
      <c r="B22" s="196" t="s">
        <v>99</v>
      </c>
      <c r="C22" s="207"/>
      <c r="D22" s="207"/>
      <c r="E22" s="207"/>
      <c r="F22" s="207"/>
      <c r="G22" s="196" t="s">
        <v>36</v>
      </c>
      <c r="H22" s="210"/>
    </row>
    <row r="23" spans="1:8" s="198" customFormat="1" ht="19.5" customHeight="1">
      <c r="A23" s="101"/>
      <c r="B23" s="201"/>
      <c r="C23" s="212"/>
      <c r="D23" s="212"/>
      <c r="E23" s="212"/>
      <c r="F23" s="212"/>
      <c r="G23" s="201"/>
      <c r="H23" s="210"/>
    </row>
    <row r="24" spans="1:8" s="198" customFormat="1" ht="19.5" customHeight="1">
      <c r="A24" s="101"/>
      <c r="B24" s="201"/>
      <c r="C24" s="212"/>
      <c r="D24" s="212"/>
      <c r="E24" s="212"/>
      <c r="F24" s="212"/>
      <c r="G24" s="101"/>
      <c r="H24" s="210"/>
    </row>
    <row r="25" spans="1:7" s="198" customFormat="1" ht="19.5" customHeight="1">
      <c r="A25" s="101" t="s">
        <v>39</v>
      </c>
      <c r="B25" s="101" t="s">
        <v>40</v>
      </c>
      <c r="C25" s="216"/>
      <c r="D25" s="212"/>
      <c r="E25" s="212"/>
      <c r="F25" s="212"/>
      <c r="G25" s="101"/>
    </row>
    <row r="26" spans="1:7" ht="19.5" customHeight="1">
      <c r="A26" s="213" t="s">
        <v>1</v>
      </c>
      <c r="B26" s="220" t="s">
        <v>107</v>
      </c>
      <c r="C26" s="217" t="s">
        <v>42</v>
      </c>
      <c r="D26" s="214" t="s">
        <v>42</v>
      </c>
      <c r="E26" s="214" t="s">
        <v>42</v>
      </c>
      <c r="F26" s="214" t="s">
        <v>42</v>
      </c>
      <c r="G26" s="214"/>
    </row>
    <row r="27" spans="1:7" ht="19.5" customHeight="1">
      <c r="A27" s="213" t="s">
        <v>2</v>
      </c>
      <c r="B27" s="196" t="s">
        <v>108</v>
      </c>
      <c r="C27" s="217" t="s">
        <v>42</v>
      </c>
      <c r="D27" s="214" t="s">
        <v>42</v>
      </c>
      <c r="E27" s="214" t="s">
        <v>42</v>
      </c>
      <c r="F27" s="214" t="s">
        <v>42</v>
      </c>
      <c r="G27" s="214"/>
    </row>
    <row r="28" spans="1:7" ht="19.5" customHeight="1">
      <c r="A28" s="213" t="s">
        <v>3</v>
      </c>
      <c r="B28" s="196" t="s">
        <v>109</v>
      </c>
      <c r="C28" s="217" t="s">
        <v>42</v>
      </c>
      <c r="D28" s="214" t="s">
        <v>42</v>
      </c>
      <c r="E28" s="214" t="s">
        <v>42</v>
      </c>
      <c r="F28" s="214" t="s">
        <v>42</v>
      </c>
      <c r="G28" s="214"/>
    </row>
    <row r="29" spans="1:7" ht="19.5" customHeight="1">
      <c r="A29" s="213" t="s">
        <v>4</v>
      </c>
      <c r="B29" s="196" t="s">
        <v>110</v>
      </c>
      <c r="C29" s="217" t="s">
        <v>42</v>
      </c>
      <c r="D29" s="214" t="s">
        <v>42</v>
      </c>
      <c r="E29" s="214" t="s">
        <v>42</v>
      </c>
      <c r="F29" s="214" t="s">
        <v>42</v>
      </c>
      <c r="G29" s="214"/>
    </row>
    <row r="30" spans="1:8" s="198" customFormat="1" ht="19.5" customHeight="1">
      <c r="A30" s="101"/>
      <c r="B30" s="201"/>
      <c r="C30" s="212"/>
      <c r="D30" s="212"/>
      <c r="E30" s="212"/>
      <c r="F30" s="212"/>
      <c r="G30" s="101"/>
      <c r="H30" s="210"/>
    </row>
    <row r="31" spans="1:7" ht="19.5" customHeight="1">
      <c r="A31" s="101" t="s">
        <v>121</v>
      </c>
      <c r="B31" s="220" t="s">
        <v>122</v>
      </c>
      <c r="C31" s="217" t="s">
        <v>42</v>
      </c>
      <c r="D31" s="214" t="s">
        <v>42</v>
      </c>
      <c r="E31" s="214" t="s">
        <v>42</v>
      </c>
      <c r="F31" s="214" t="s">
        <v>42</v>
      </c>
      <c r="G31" s="214"/>
    </row>
    <row r="32" spans="1:7" s="198" customFormat="1" ht="19.5" customHeight="1">
      <c r="A32" s="101" t="s">
        <v>120</v>
      </c>
      <c r="B32" s="101"/>
      <c r="C32" s="216"/>
      <c r="D32" s="212"/>
      <c r="E32" s="212"/>
      <c r="F32" s="212"/>
      <c r="G32" s="101"/>
    </row>
    <row r="33" spans="1:7" ht="19.5" customHeight="1">
      <c r="A33" s="213">
        <v>1</v>
      </c>
      <c r="B33" s="220" t="s">
        <v>124</v>
      </c>
      <c r="C33" s="217" t="s">
        <v>42</v>
      </c>
      <c r="D33" s="214" t="s">
        <v>42</v>
      </c>
      <c r="E33" s="214" t="s">
        <v>42</v>
      </c>
      <c r="F33" s="214" t="s">
        <v>42</v>
      </c>
      <c r="G33" s="214"/>
    </row>
    <row r="34" spans="1:7" ht="19.5" customHeight="1">
      <c r="A34" s="213">
        <v>2</v>
      </c>
      <c r="B34" s="196" t="s">
        <v>125</v>
      </c>
      <c r="C34" s="217" t="s">
        <v>42</v>
      </c>
      <c r="D34" s="214" t="s">
        <v>42</v>
      </c>
      <c r="E34" s="214" t="s">
        <v>42</v>
      </c>
      <c r="F34" s="214" t="s">
        <v>42</v>
      </c>
      <c r="G34" s="214"/>
    </row>
    <row r="35" spans="1:7" ht="19.5" customHeight="1">
      <c r="A35" s="213">
        <v>3</v>
      </c>
      <c r="B35" s="196" t="s">
        <v>126</v>
      </c>
      <c r="C35" s="217" t="s">
        <v>42</v>
      </c>
      <c r="D35" s="214" t="s">
        <v>42</v>
      </c>
      <c r="E35" s="214" t="s">
        <v>42</v>
      </c>
      <c r="F35" s="214" t="s">
        <v>42</v>
      </c>
      <c r="G35" s="214"/>
    </row>
    <row r="36" spans="1:7" ht="19.5" customHeight="1">
      <c r="A36" s="213">
        <v>4</v>
      </c>
      <c r="B36" s="196" t="s">
        <v>123</v>
      </c>
      <c r="C36" s="217" t="s">
        <v>42</v>
      </c>
      <c r="D36" s="214" t="s">
        <v>42</v>
      </c>
      <c r="E36" s="214" t="s">
        <v>42</v>
      </c>
      <c r="F36" s="214" t="s">
        <v>42</v>
      </c>
      <c r="G36" s="214"/>
    </row>
    <row r="37" spans="1:7" ht="19.5" customHeight="1">
      <c r="A37" s="213">
        <v>5</v>
      </c>
      <c r="B37" s="196" t="s">
        <v>123</v>
      </c>
      <c r="C37" s="217" t="s">
        <v>42</v>
      </c>
      <c r="D37" s="214" t="s">
        <v>42</v>
      </c>
      <c r="E37" s="214" t="s">
        <v>42</v>
      </c>
      <c r="F37" s="214" t="s">
        <v>42</v>
      </c>
      <c r="G37" s="214"/>
    </row>
    <row r="38" spans="1:7" s="198" customFormat="1" ht="19.5" customHeight="1">
      <c r="A38" s="101" t="s">
        <v>42</v>
      </c>
      <c r="B38" s="101"/>
      <c r="C38" s="216"/>
      <c r="D38" s="212"/>
      <c r="E38" s="212"/>
      <c r="F38" s="212"/>
      <c r="G38" s="101"/>
    </row>
  </sheetData>
  <sheetProtection password="CAEF" sheet="1" objects="1" scenarios="1" selectLockedCells="1"/>
  <mergeCells count="2">
    <mergeCell ref="A1:G1"/>
    <mergeCell ref="C6:G6"/>
  </mergeCells>
  <dataValidations count="1">
    <dataValidation type="list" allowBlank="1" showInputMessage="1" showErrorMessage="1" sqref="G9:G10 G21:G22 G15:G16">
      <formula1>$H$9:$H$13</formula1>
    </dataValidation>
  </dataValidation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4800" verticalDpi="4800" orientation="portrait" paperSize="9" r:id="rId1"/>
  <headerFooter alignWithMargins="0">
    <oddHeader>&amp;C&amp;"Arial,Bold"&amp;22RIDL National Final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3.7109375" style="77" customWidth="1"/>
    <col min="2" max="2" width="16.421875" style="77" customWidth="1"/>
    <col min="3" max="3" width="31.00390625" style="77" customWidth="1"/>
    <col min="4" max="4" width="12.00390625" style="77" bestFit="1" customWidth="1"/>
    <col min="5" max="16384" width="11.421875" style="77" customWidth="1"/>
  </cols>
  <sheetData>
    <row r="1" spans="1:6" s="76" customFormat="1" ht="19.5" customHeight="1">
      <c r="A1" s="380" t="s">
        <v>71</v>
      </c>
      <c r="B1" s="381"/>
      <c r="C1" s="381"/>
      <c r="D1" s="381"/>
      <c r="E1" s="381"/>
      <c r="F1" s="381"/>
    </row>
    <row r="2" s="76" customFormat="1" ht="19.5" customHeight="1"/>
    <row r="3" spans="1:7" s="76" customFormat="1" ht="19.5" customHeight="1">
      <c r="A3" s="78" t="s">
        <v>26</v>
      </c>
      <c r="B3" s="80" t="str">
        <f>Master!$B$3</f>
        <v>Guildford</v>
      </c>
      <c r="C3" s="80"/>
      <c r="D3" s="100" t="s">
        <v>75</v>
      </c>
      <c r="E3" s="99" t="str">
        <f>IF(Master!B26="","",Master!B26)</f>
        <v>North</v>
      </c>
      <c r="G3" s="77"/>
    </row>
    <row r="4" spans="1:7" s="76" customFormat="1" ht="19.5" customHeight="1">
      <c r="A4" s="78" t="s">
        <v>27</v>
      </c>
      <c r="B4" s="80" t="str">
        <f>Master!$B$4</f>
        <v>19 October 2013</v>
      </c>
      <c r="C4" s="80"/>
      <c r="D4" s="100" t="s">
        <v>74</v>
      </c>
      <c r="E4" s="99" t="str">
        <f>IF(Master!B27="","",Master!B27)</f>
        <v>South East</v>
      </c>
      <c r="F4" s="80"/>
      <c r="G4" s="77"/>
    </row>
    <row r="5" spans="1:7" s="76" customFormat="1" ht="19.5" customHeight="1">
      <c r="A5" s="78"/>
      <c r="B5" s="80"/>
      <c r="C5" s="80"/>
      <c r="D5" s="100" t="s">
        <v>72</v>
      </c>
      <c r="E5" s="99" t="str">
        <f>IF(Master!B28="","",Master!B28)</f>
        <v>South Central</v>
      </c>
      <c r="F5" s="80"/>
      <c r="G5" s="77"/>
    </row>
    <row r="6" spans="1:5" s="76" customFormat="1" ht="19.5" customHeight="1">
      <c r="A6" s="78"/>
      <c r="B6" s="79"/>
      <c r="D6" s="100" t="s">
        <v>73</v>
      </c>
      <c r="E6" s="99" t="str">
        <f>IF(Master!B29="","",Master!B29)</f>
        <v>South West</v>
      </c>
    </row>
    <row r="7" spans="1:2" s="76" customFormat="1" ht="19.5" customHeight="1" thickBot="1">
      <c r="A7" s="75"/>
      <c r="B7" s="2"/>
    </row>
    <row r="8" spans="1:5" s="76" customFormat="1" ht="19.5" customHeight="1" thickBot="1">
      <c r="A8" s="75" t="s">
        <v>35</v>
      </c>
      <c r="B8" s="221" t="str">
        <f>Master!$B$9</f>
        <v>Rhythm Blues</v>
      </c>
      <c r="C8" s="222"/>
      <c r="D8" s="222" t="str">
        <f>Master!$G$9</f>
        <v>1 Circuit</v>
      </c>
      <c r="E8" s="223"/>
    </row>
    <row r="9" s="76" customFormat="1" ht="19.5" customHeight="1" thickBot="1"/>
    <row r="10" spans="1:6" s="76" customFormat="1" ht="19.5" customHeight="1" thickBot="1">
      <c r="A10" s="1" t="s">
        <v>70</v>
      </c>
      <c r="B10" s="1" t="s">
        <v>69</v>
      </c>
      <c r="C10" s="1" t="s">
        <v>56</v>
      </c>
      <c r="D10" s="1" t="s">
        <v>31</v>
      </c>
      <c r="E10" s="1" t="s">
        <v>57</v>
      </c>
      <c r="F10" s="1" t="s">
        <v>58</v>
      </c>
    </row>
    <row r="11" spans="1:6" s="76" customFormat="1" ht="19.5" customHeight="1">
      <c r="A11" s="81">
        <v>1</v>
      </c>
      <c r="B11" s="82" t="s">
        <v>59</v>
      </c>
      <c r="C11" s="384" t="str">
        <f>Master!$B$9</f>
        <v>Rhythm Blues</v>
      </c>
      <c r="D11" s="384">
        <f>IF(Master!$C$9="","",Master!$C$9)</f>
      </c>
      <c r="E11" s="82">
        <f>IF(Master!$D$9="","",Master!$D$9)</f>
      </c>
      <c r="F11" s="83"/>
    </row>
    <row r="12" spans="1:6" s="76" customFormat="1" ht="19.5" customHeight="1">
      <c r="A12" s="84">
        <v>2</v>
      </c>
      <c r="B12" s="85" t="s">
        <v>62</v>
      </c>
      <c r="C12" s="385"/>
      <c r="D12" s="385"/>
      <c r="E12" s="85">
        <f>IF(Master!$E$9="","",Master!$E$9)</f>
      </c>
      <c r="F12" s="86"/>
    </row>
    <row r="13" spans="1:6" s="76" customFormat="1" ht="19.5" customHeight="1">
      <c r="A13" s="84">
        <v>3</v>
      </c>
      <c r="B13" s="85" t="s">
        <v>61</v>
      </c>
      <c r="C13" s="385"/>
      <c r="D13" s="385"/>
      <c r="E13" s="85">
        <f>IF(Master!$F$9="","",Master!$F$9)</f>
      </c>
      <c r="F13" s="86"/>
    </row>
    <row r="14" spans="1:6" s="76" customFormat="1" ht="19.5" customHeight="1">
      <c r="A14" s="84">
        <v>4</v>
      </c>
      <c r="B14" s="85" t="s">
        <v>60</v>
      </c>
      <c r="C14" s="385"/>
      <c r="D14" s="385"/>
      <c r="E14" s="85">
        <f>IF(Master!$D$9="","",Master!$D$9)</f>
      </c>
      <c r="F14" s="86"/>
    </row>
    <row r="15" spans="1:6" s="76" customFormat="1" ht="19.5" customHeight="1">
      <c r="A15" s="84">
        <v>5</v>
      </c>
      <c r="B15" s="85" t="s">
        <v>63</v>
      </c>
      <c r="C15" s="385"/>
      <c r="D15" s="385"/>
      <c r="E15" s="85">
        <f>IF(Master!$E$9="","",Master!$E$9)</f>
      </c>
      <c r="F15" s="86"/>
    </row>
    <row r="16" spans="1:6" s="76" customFormat="1" ht="19.5" customHeight="1" thickBot="1">
      <c r="A16" s="87">
        <v>6</v>
      </c>
      <c r="B16" s="88" t="s">
        <v>64</v>
      </c>
      <c r="C16" s="386"/>
      <c r="D16" s="386"/>
      <c r="E16" s="88">
        <f>IF(Master!$F$9="","",Master!$F$9)</f>
      </c>
      <c r="F16" s="89"/>
    </row>
    <row r="17" s="76" customFormat="1" ht="19.5" customHeight="1"/>
    <row r="18" spans="1:6" s="76" customFormat="1" ht="19.5" customHeight="1" thickBot="1">
      <c r="A18" s="79"/>
      <c r="B18" s="79"/>
      <c r="C18" s="79"/>
      <c r="D18" s="79"/>
      <c r="E18" s="79"/>
      <c r="F18" s="80"/>
    </row>
    <row r="19" spans="1:5" s="76" customFormat="1" ht="19.5" customHeight="1" thickBot="1">
      <c r="A19" s="75" t="s">
        <v>37</v>
      </c>
      <c r="B19" s="221" t="str">
        <f>Master!$B$10</f>
        <v>Fiesta Tango</v>
      </c>
      <c r="C19" s="222"/>
      <c r="D19" s="222" t="str">
        <f>Master!$G$10</f>
        <v>2 Sequences</v>
      </c>
      <c r="E19" s="223"/>
    </row>
    <row r="20" s="76" customFormat="1" ht="19.5" customHeight="1" thickBot="1"/>
    <row r="21" spans="1:6" s="76" customFormat="1" ht="19.5" customHeight="1" thickBot="1">
      <c r="A21" s="1" t="s">
        <v>70</v>
      </c>
      <c r="B21" s="1" t="s">
        <v>69</v>
      </c>
      <c r="C21" s="1" t="s">
        <v>56</v>
      </c>
      <c r="D21" s="1" t="s">
        <v>31</v>
      </c>
      <c r="E21" s="1" t="s">
        <v>57</v>
      </c>
      <c r="F21" s="1" t="s">
        <v>58</v>
      </c>
    </row>
    <row r="22" spans="1:6" s="76" customFormat="1" ht="19.5" customHeight="1">
      <c r="A22" s="90">
        <v>7</v>
      </c>
      <c r="B22" s="82" t="s">
        <v>59</v>
      </c>
      <c r="C22" s="387" t="str">
        <f>Master!$B$10</f>
        <v>Fiesta Tango</v>
      </c>
      <c r="D22" s="384">
        <f>IF(Master!$C$10="","",Master!$C$10)</f>
      </c>
      <c r="E22" s="96">
        <f>IF(Master!$D$10="","",Master!$D$10)</f>
      </c>
      <c r="F22" s="91"/>
    </row>
    <row r="23" spans="1:6" s="76" customFormat="1" ht="19.5" customHeight="1">
      <c r="A23" s="92">
        <v>8</v>
      </c>
      <c r="B23" s="85" t="s">
        <v>62</v>
      </c>
      <c r="C23" s="385"/>
      <c r="D23" s="385"/>
      <c r="E23" s="97">
        <f>IF(Master!$E$10="","",Master!$E$10)</f>
      </c>
      <c r="F23" s="93"/>
    </row>
    <row r="24" spans="1:6" s="76" customFormat="1" ht="19.5" customHeight="1">
      <c r="A24" s="92">
        <v>9</v>
      </c>
      <c r="B24" s="85" t="s">
        <v>61</v>
      </c>
      <c r="C24" s="385"/>
      <c r="D24" s="385"/>
      <c r="E24" s="97">
        <f>IF(Master!$F$10="","",Master!$F$10)</f>
      </c>
      <c r="F24" s="93"/>
    </row>
    <row r="25" spans="1:6" s="76" customFormat="1" ht="19.5" customHeight="1">
      <c r="A25" s="92">
        <v>10</v>
      </c>
      <c r="B25" s="85" t="s">
        <v>60</v>
      </c>
      <c r="C25" s="385"/>
      <c r="D25" s="385"/>
      <c r="E25" s="97">
        <f>IF(Master!$D$10="","",Master!$D$10)</f>
      </c>
      <c r="F25" s="93"/>
    </row>
    <row r="26" spans="1:6" s="76" customFormat="1" ht="19.5" customHeight="1">
      <c r="A26" s="92">
        <v>11</v>
      </c>
      <c r="B26" s="85" t="s">
        <v>63</v>
      </c>
      <c r="C26" s="385"/>
      <c r="D26" s="385"/>
      <c r="E26" s="97">
        <f>IF(Master!$E$10="","",Master!$E$10)</f>
      </c>
      <c r="F26" s="93"/>
    </row>
    <row r="27" spans="1:6" s="76" customFormat="1" ht="19.5" customHeight="1" thickBot="1">
      <c r="A27" s="94">
        <v>12</v>
      </c>
      <c r="B27" s="88" t="s">
        <v>64</v>
      </c>
      <c r="C27" s="386"/>
      <c r="D27" s="386"/>
      <c r="E27" s="98">
        <f>IF(Master!$F$10="","",Master!$F$10)</f>
      </c>
      <c r="F27" s="95"/>
    </row>
    <row r="28" spans="1:6" s="76" customFormat="1" ht="19.5" customHeight="1">
      <c r="A28" s="79"/>
      <c r="B28" s="79"/>
      <c r="C28" s="79"/>
      <c r="D28" s="79"/>
      <c r="E28" s="79"/>
      <c r="F28" s="80"/>
    </row>
    <row r="29" spans="3:6" s="76" customFormat="1" ht="19.5" customHeight="1">
      <c r="C29" s="79"/>
      <c r="D29" s="79"/>
      <c r="E29" s="79"/>
      <c r="F29" s="80"/>
    </row>
    <row r="30" spans="3:6" s="76" customFormat="1" ht="19.5" customHeight="1">
      <c r="C30" s="79"/>
      <c r="D30" s="79"/>
      <c r="E30" s="79"/>
      <c r="F30" s="80"/>
    </row>
    <row r="31" spans="3:6" s="76" customFormat="1" ht="19.5" customHeight="1">
      <c r="C31" s="79"/>
      <c r="D31" s="79"/>
      <c r="E31" s="79"/>
      <c r="F31" s="80"/>
    </row>
    <row r="32" spans="3:6" s="76" customFormat="1" ht="19.5" customHeight="1">
      <c r="C32" s="79"/>
      <c r="D32" s="79"/>
      <c r="E32" s="79"/>
      <c r="F32" s="80"/>
    </row>
    <row r="33" spans="1:6" s="76" customFormat="1" ht="19.5" customHeight="1">
      <c r="A33" s="382" t="s">
        <v>76</v>
      </c>
      <c r="B33" s="383"/>
      <c r="C33" s="383"/>
      <c r="D33" s="383"/>
      <c r="E33" s="383"/>
      <c r="F33" s="383"/>
    </row>
    <row r="34" s="76" customFormat="1" ht="19.5" customHeight="1"/>
    <row r="35" spans="1:7" s="76" customFormat="1" ht="19.5" customHeight="1">
      <c r="A35" s="78" t="s">
        <v>26</v>
      </c>
      <c r="B35" s="80" t="str">
        <f>Master!$B$3</f>
        <v>Guildford</v>
      </c>
      <c r="C35" s="80"/>
      <c r="D35" s="100" t="s">
        <v>75</v>
      </c>
      <c r="E35" s="99" t="str">
        <f>IF(Master!B26="","",Master!B26)</f>
        <v>North</v>
      </c>
      <c r="G35" s="77"/>
    </row>
    <row r="36" spans="1:7" s="76" customFormat="1" ht="19.5" customHeight="1">
      <c r="A36" s="78" t="s">
        <v>27</v>
      </c>
      <c r="B36" s="80" t="str">
        <f>Master!$B$4</f>
        <v>19 October 2013</v>
      </c>
      <c r="C36" s="80"/>
      <c r="D36" s="100" t="s">
        <v>74</v>
      </c>
      <c r="E36" s="99" t="str">
        <f>IF(Master!B27="","",Master!B27)</f>
        <v>South East</v>
      </c>
      <c r="F36" s="80"/>
      <c r="G36" s="77"/>
    </row>
    <row r="37" spans="1:7" s="76" customFormat="1" ht="19.5" customHeight="1">
      <c r="A37" s="78"/>
      <c r="B37" s="80"/>
      <c r="C37" s="80"/>
      <c r="D37" s="100" t="s">
        <v>72</v>
      </c>
      <c r="E37" s="99" t="str">
        <f>IF(Master!B28="","",Master!B28)</f>
        <v>South Central</v>
      </c>
      <c r="F37" s="80"/>
      <c r="G37" s="77"/>
    </row>
    <row r="38" spans="1:5" s="76" customFormat="1" ht="19.5" customHeight="1">
      <c r="A38" s="78"/>
      <c r="B38" s="79"/>
      <c r="D38" s="100" t="s">
        <v>73</v>
      </c>
      <c r="E38" s="99" t="str">
        <f>IF(Master!B29="","",Master!B29)</f>
        <v>South West</v>
      </c>
    </row>
    <row r="39" spans="1:2" s="76" customFormat="1" ht="19.5" customHeight="1" thickBot="1">
      <c r="A39" s="75"/>
      <c r="B39" s="2"/>
    </row>
    <row r="40" spans="1:5" s="76" customFormat="1" ht="19.5" customHeight="1" thickBot="1">
      <c r="A40" s="75" t="s">
        <v>35</v>
      </c>
      <c r="B40" s="224" t="str">
        <f>Master!$B$15</f>
        <v>Hickory Hoedown</v>
      </c>
      <c r="C40" s="225"/>
      <c r="D40" s="225" t="str">
        <f>Master!$G$15</f>
        <v>2 Sequences</v>
      </c>
      <c r="E40" s="226"/>
    </row>
    <row r="41" s="76" customFormat="1" ht="19.5" customHeight="1" thickBot="1"/>
    <row r="42" spans="1:6" s="76" customFormat="1" ht="19.5" customHeight="1" thickBot="1">
      <c r="A42" s="1" t="s">
        <v>70</v>
      </c>
      <c r="B42" s="1" t="s">
        <v>69</v>
      </c>
      <c r="C42" s="1" t="s">
        <v>56</v>
      </c>
      <c r="D42" s="1" t="s">
        <v>31</v>
      </c>
      <c r="E42" s="1" t="s">
        <v>57</v>
      </c>
      <c r="F42" s="1" t="s">
        <v>58</v>
      </c>
    </row>
    <row r="43" spans="1:6" s="76" customFormat="1" ht="19.5" customHeight="1">
      <c r="A43" s="81">
        <v>1</v>
      </c>
      <c r="B43" s="82" t="s">
        <v>59</v>
      </c>
      <c r="C43" s="384" t="str">
        <f>Master!$B$15</f>
        <v>Hickory Hoedown</v>
      </c>
      <c r="D43" s="384">
        <f>IF(Master!$C$15="","",Master!$C$15)</f>
      </c>
      <c r="E43" s="82">
        <f>IF(Master!$D$15="","",Master!$D$15)</f>
      </c>
      <c r="F43" s="83"/>
    </row>
    <row r="44" spans="1:6" s="76" customFormat="1" ht="19.5" customHeight="1">
      <c r="A44" s="84">
        <v>2</v>
      </c>
      <c r="B44" s="85" t="s">
        <v>62</v>
      </c>
      <c r="C44" s="385"/>
      <c r="D44" s="385"/>
      <c r="E44" s="85">
        <f>IF(Master!$E$15="","",Master!$E$15)</f>
      </c>
      <c r="F44" s="86"/>
    </row>
    <row r="45" spans="1:6" s="76" customFormat="1" ht="19.5" customHeight="1">
      <c r="A45" s="84">
        <v>3</v>
      </c>
      <c r="B45" s="85" t="s">
        <v>61</v>
      </c>
      <c r="C45" s="385"/>
      <c r="D45" s="385"/>
      <c r="E45" s="85">
        <f>IF(Master!$F$15="","",Master!$F$15)</f>
      </c>
      <c r="F45" s="86"/>
    </row>
    <row r="46" spans="1:6" s="76" customFormat="1" ht="19.5" customHeight="1">
      <c r="A46" s="84">
        <v>4</v>
      </c>
      <c r="B46" s="85" t="s">
        <v>60</v>
      </c>
      <c r="C46" s="385"/>
      <c r="D46" s="385"/>
      <c r="E46" s="85">
        <f>IF(Master!$D$15="","",Master!$D$15)</f>
      </c>
      <c r="F46" s="86"/>
    </row>
    <row r="47" spans="1:6" s="76" customFormat="1" ht="19.5" customHeight="1">
      <c r="A47" s="84">
        <v>5</v>
      </c>
      <c r="B47" s="85" t="s">
        <v>63</v>
      </c>
      <c r="C47" s="385"/>
      <c r="D47" s="385"/>
      <c r="E47" s="85">
        <f>IF(Master!$E$15="","",Master!$E$15)</f>
      </c>
      <c r="F47" s="86"/>
    </row>
    <row r="48" spans="1:6" s="76" customFormat="1" ht="19.5" customHeight="1" thickBot="1">
      <c r="A48" s="87">
        <v>6</v>
      </c>
      <c r="B48" s="88" t="s">
        <v>64</v>
      </c>
      <c r="C48" s="386"/>
      <c r="D48" s="386"/>
      <c r="E48" s="88">
        <f>IF(Master!$F$15="","",Master!$F$15)</f>
      </c>
      <c r="F48" s="89"/>
    </row>
    <row r="49" s="76" customFormat="1" ht="19.5" customHeight="1"/>
    <row r="50" spans="1:6" s="76" customFormat="1" ht="19.5" customHeight="1" thickBot="1">
      <c r="A50" s="79"/>
      <c r="B50" s="79"/>
      <c r="C50" s="79"/>
      <c r="D50" s="79"/>
      <c r="E50" s="79"/>
      <c r="F50" s="80"/>
    </row>
    <row r="51" spans="1:5" s="76" customFormat="1" ht="19.5" customHeight="1" thickBot="1">
      <c r="A51" s="75" t="s">
        <v>37</v>
      </c>
      <c r="B51" s="224" t="str">
        <f>Master!$B$16</f>
        <v>Prelim Waltz</v>
      </c>
      <c r="C51" s="225"/>
      <c r="D51" s="225" t="str">
        <f>Master!$G$16</f>
        <v>2 Sequences</v>
      </c>
      <c r="E51" s="226"/>
    </row>
    <row r="52" s="76" customFormat="1" ht="19.5" customHeight="1" thickBot="1"/>
    <row r="53" spans="1:6" s="76" customFormat="1" ht="19.5" customHeight="1" thickBot="1">
      <c r="A53" s="1" t="s">
        <v>70</v>
      </c>
      <c r="B53" s="1" t="s">
        <v>69</v>
      </c>
      <c r="C53" s="1" t="s">
        <v>56</v>
      </c>
      <c r="D53" s="1" t="s">
        <v>31</v>
      </c>
      <c r="E53" s="1" t="s">
        <v>57</v>
      </c>
      <c r="F53" s="1" t="s">
        <v>58</v>
      </c>
    </row>
    <row r="54" spans="1:6" s="76" customFormat="1" ht="19.5" customHeight="1">
      <c r="A54" s="90">
        <v>7</v>
      </c>
      <c r="B54" s="82" t="s">
        <v>59</v>
      </c>
      <c r="C54" s="387" t="str">
        <f>Master!$B$16</f>
        <v>Prelim Waltz</v>
      </c>
      <c r="D54" s="384">
        <f>IF(Master!$C$16="","",Master!$C$16)</f>
      </c>
      <c r="E54" s="96">
        <f>IF(Master!$D$16="","",Master!$D$16)</f>
      </c>
      <c r="F54" s="91"/>
    </row>
    <row r="55" spans="1:6" s="76" customFormat="1" ht="19.5" customHeight="1">
      <c r="A55" s="92">
        <v>8</v>
      </c>
      <c r="B55" s="85" t="s">
        <v>62</v>
      </c>
      <c r="C55" s="385"/>
      <c r="D55" s="385"/>
      <c r="E55" s="97">
        <f>IF(Master!$E$16="","",Master!$E$16)</f>
      </c>
      <c r="F55" s="93"/>
    </row>
    <row r="56" spans="1:6" s="76" customFormat="1" ht="19.5" customHeight="1">
      <c r="A56" s="92">
        <v>9</v>
      </c>
      <c r="B56" s="85" t="s">
        <v>61</v>
      </c>
      <c r="C56" s="385"/>
      <c r="D56" s="385"/>
      <c r="E56" s="97">
        <f>IF(Master!$F$16="","",Master!$F$16)</f>
      </c>
      <c r="F56" s="93"/>
    </row>
    <row r="57" spans="1:6" s="76" customFormat="1" ht="19.5" customHeight="1">
      <c r="A57" s="92">
        <v>10</v>
      </c>
      <c r="B57" s="85" t="s">
        <v>60</v>
      </c>
      <c r="C57" s="385"/>
      <c r="D57" s="385"/>
      <c r="E57" s="97">
        <f>IF(Master!$D$16="","",Master!$D$16)</f>
      </c>
      <c r="F57" s="93"/>
    </row>
    <row r="58" spans="1:6" s="76" customFormat="1" ht="19.5" customHeight="1">
      <c r="A58" s="92">
        <v>11</v>
      </c>
      <c r="B58" s="85" t="s">
        <v>63</v>
      </c>
      <c r="C58" s="385"/>
      <c r="D58" s="385"/>
      <c r="E58" s="97">
        <f>IF(Master!$E$16="","",Master!$E$16)</f>
      </c>
      <c r="F58" s="93"/>
    </row>
    <row r="59" spans="1:6" s="76" customFormat="1" ht="19.5" customHeight="1" thickBot="1">
      <c r="A59" s="94">
        <v>12</v>
      </c>
      <c r="B59" s="88" t="s">
        <v>64</v>
      </c>
      <c r="C59" s="386"/>
      <c r="D59" s="386"/>
      <c r="E59" s="98">
        <f>IF(Master!$F$16="","",Master!$F$16)</f>
      </c>
      <c r="F59" s="95"/>
    </row>
    <row r="60" spans="1:6" s="76" customFormat="1" ht="19.5" customHeight="1">
      <c r="A60" s="79"/>
      <c r="B60" s="79"/>
      <c r="C60" s="79"/>
      <c r="D60" s="79"/>
      <c r="E60" s="79"/>
      <c r="F60" s="80"/>
    </row>
    <row r="61" spans="1:6" s="76" customFormat="1" ht="19.5" customHeight="1">
      <c r="A61" s="79"/>
      <c r="B61" s="79"/>
      <c r="C61" s="79"/>
      <c r="D61" s="79"/>
      <c r="E61" s="79"/>
      <c r="F61" s="80"/>
    </row>
    <row r="62" spans="1:6" s="76" customFormat="1" ht="19.5" customHeight="1">
      <c r="A62" s="388" t="s">
        <v>77</v>
      </c>
      <c r="B62" s="389"/>
      <c r="C62" s="389"/>
      <c r="D62" s="389"/>
      <c r="E62" s="389"/>
      <c r="F62" s="389"/>
    </row>
    <row r="63" s="76" customFormat="1" ht="19.5" customHeight="1"/>
    <row r="64" spans="1:7" s="76" customFormat="1" ht="19.5" customHeight="1">
      <c r="A64" s="78" t="s">
        <v>26</v>
      </c>
      <c r="B64" s="80" t="str">
        <f>Master!$B$3</f>
        <v>Guildford</v>
      </c>
      <c r="C64" s="80"/>
      <c r="D64" s="100" t="s">
        <v>75</v>
      </c>
      <c r="E64" s="99" t="str">
        <f>IF(Master!B26="","",Master!B26)</f>
        <v>North</v>
      </c>
      <c r="G64" s="77"/>
    </row>
    <row r="65" spans="1:7" s="76" customFormat="1" ht="19.5" customHeight="1">
      <c r="A65" s="78" t="s">
        <v>27</v>
      </c>
      <c r="B65" s="80" t="str">
        <f>Master!$B$4</f>
        <v>19 October 2013</v>
      </c>
      <c r="C65" s="80"/>
      <c r="D65" s="100" t="s">
        <v>74</v>
      </c>
      <c r="E65" s="99" t="str">
        <f>IF(Master!B27="","",Master!B27)</f>
        <v>South East</v>
      </c>
      <c r="F65" s="80"/>
      <c r="G65" s="77"/>
    </row>
    <row r="66" spans="1:7" s="76" customFormat="1" ht="19.5" customHeight="1">
      <c r="A66" s="78"/>
      <c r="B66" s="80"/>
      <c r="C66" s="80"/>
      <c r="D66" s="100" t="s">
        <v>72</v>
      </c>
      <c r="E66" s="99" t="str">
        <f>IF(Master!B28="","",Master!B28)</f>
        <v>South Central</v>
      </c>
      <c r="F66" s="80"/>
      <c r="G66" s="77"/>
    </row>
    <row r="67" spans="1:5" s="76" customFormat="1" ht="19.5" customHeight="1">
      <c r="A67" s="78"/>
      <c r="B67" s="79"/>
      <c r="D67" s="100" t="s">
        <v>73</v>
      </c>
      <c r="E67" s="99" t="str">
        <f>IF(Master!B29="","",Master!B29)</f>
        <v>South West</v>
      </c>
    </row>
    <row r="68" spans="1:2" s="76" customFormat="1" ht="19.5" customHeight="1" thickBot="1">
      <c r="A68" s="75"/>
      <c r="B68" s="2"/>
    </row>
    <row r="69" spans="1:5" s="76" customFormat="1" ht="19.5" customHeight="1" thickBot="1">
      <c r="A69" s="75" t="s">
        <v>35</v>
      </c>
      <c r="B69" s="227" t="str">
        <f>Master!$B$21</f>
        <v>Tango</v>
      </c>
      <c r="C69" s="228"/>
      <c r="D69" s="228" t="str">
        <f>Master!$G$21</f>
        <v>2 Sequences</v>
      </c>
      <c r="E69" s="229"/>
    </row>
    <row r="70" s="76" customFormat="1" ht="19.5" customHeight="1" thickBot="1"/>
    <row r="71" spans="1:6" s="76" customFormat="1" ht="19.5" customHeight="1" thickBot="1">
      <c r="A71" s="1" t="s">
        <v>70</v>
      </c>
      <c r="B71" s="1" t="s">
        <v>69</v>
      </c>
      <c r="C71" s="1" t="s">
        <v>56</v>
      </c>
      <c r="D71" s="1" t="s">
        <v>31</v>
      </c>
      <c r="E71" s="1" t="s">
        <v>57</v>
      </c>
      <c r="F71" s="1" t="s">
        <v>58</v>
      </c>
    </row>
    <row r="72" spans="1:6" s="76" customFormat="1" ht="19.5" customHeight="1">
      <c r="A72" s="81">
        <v>1</v>
      </c>
      <c r="B72" s="82" t="s">
        <v>59</v>
      </c>
      <c r="C72" s="384" t="str">
        <f>Master!$B$21</f>
        <v>Tango</v>
      </c>
      <c r="D72" s="384">
        <f>IF(Master!$C$21="","",Master!$C$21)</f>
      </c>
      <c r="E72" s="82">
        <f>IF(Master!$D$21="","",Master!$D$21)</f>
      </c>
      <c r="F72" s="83"/>
    </row>
    <row r="73" spans="1:6" s="76" customFormat="1" ht="19.5" customHeight="1">
      <c r="A73" s="84">
        <v>2</v>
      </c>
      <c r="B73" s="85" t="s">
        <v>62</v>
      </c>
      <c r="C73" s="385"/>
      <c r="D73" s="385"/>
      <c r="E73" s="85">
        <f>IF(Master!$E$21="","",Master!$E$21)</f>
      </c>
      <c r="F73" s="86"/>
    </row>
    <row r="74" spans="1:6" s="76" customFormat="1" ht="19.5" customHeight="1">
      <c r="A74" s="84">
        <v>3</v>
      </c>
      <c r="B74" s="85" t="s">
        <v>61</v>
      </c>
      <c r="C74" s="385"/>
      <c r="D74" s="385"/>
      <c r="E74" s="85">
        <f>IF(Master!$F$21="","",Master!$F$21)</f>
      </c>
      <c r="F74" s="86"/>
    </row>
    <row r="75" spans="1:6" s="76" customFormat="1" ht="19.5" customHeight="1">
      <c r="A75" s="84">
        <v>4</v>
      </c>
      <c r="B75" s="85" t="s">
        <v>60</v>
      </c>
      <c r="C75" s="385"/>
      <c r="D75" s="385"/>
      <c r="E75" s="85">
        <f>IF(Master!$D$21="","",Master!$D$21)</f>
      </c>
      <c r="F75" s="86"/>
    </row>
    <row r="76" spans="1:6" s="76" customFormat="1" ht="19.5" customHeight="1">
      <c r="A76" s="84">
        <v>5</v>
      </c>
      <c r="B76" s="85" t="s">
        <v>63</v>
      </c>
      <c r="C76" s="385"/>
      <c r="D76" s="385"/>
      <c r="E76" s="85">
        <f>IF(Master!$E$21="","",Master!$E$21)</f>
      </c>
      <c r="F76" s="86"/>
    </row>
    <row r="77" spans="1:6" s="76" customFormat="1" ht="19.5" customHeight="1" thickBot="1">
      <c r="A77" s="87">
        <v>6</v>
      </c>
      <c r="B77" s="88" t="s">
        <v>64</v>
      </c>
      <c r="C77" s="386"/>
      <c r="D77" s="386"/>
      <c r="E77" s="88">
        <f>IF(Master!$F$21="","",Master!$F$21)</f>
      </c>
      <c r="F77" s="89"/>
    </row>
    <row r="78" s="76" customFormat="1" ht="19.5" customHeight="1"/>
    <row r="79" spans="1:6" s="76" customFormat="1" ht="19.5" customHeight="1" thickBot="1">
      <c r="A79" s="79"/>
      <c r="B79" s="79"/>
      <c r="C79" s="79"/>
      <c r="D79" s="79"/>
      <c r="E79" s="79"/>
      <c r="F79" s="80"/>
    </row>
    <row r="80" spans="1:5" s="76" customFormat="1" ht="19.5" customHeight="1" thickBot="1">
      <c r="A80" s="75" t="s">
        <v>37</v>
      </c>
      <c r="B80" s="227" t="str">
        <f>Master!$B$22</f>
        <v>Quickstep</v>
      </c>
      <c r="C80" s="228"/>
      <c r="D80" s="228" t="str">
        <f>Master!$G$22</f>
        <v>2 Sequences</v>
      </c>
      <c r="E80" s="229"/>
    </row>
    <row r="81" s="76" customFormat="1" ht="19.5" customHeight="1" thickBot="1"/>
    <row r="82" spans="1:6" s="76" customFormat="1" ht="19.5" customHeight="1" thickBot="1">
      <c r="A82" s="1" t="s">
        <v>70</v>
      </c>
      <c r="B82" s="1" t="s">
        <v>69</v>
      </c>
      <c r="C82" s="1" t="s">
        <v>56</v>
      </c>
      <c r="D82" s="1" t="s">
        <v>31</v>
      </c>
      <c r="E82" s="1" t="s">
        <v>57</v>
      </c>
      <c r="F82" s="1" t="s">
        <v>58</v>
      </c>
    </row>
    <row r="83" spans="1:6" s="76" customFormat="1" ht="19.5" customHeight="1">
      <c r="A83" s="90">
        <v>7</v>
      </c>
      <c r="B83" s="82" t="s">
        <v>59</v>
      </c>
      <c r="C83" s="387" t="str">
        <f>Master!$B$22</f>
        <v>Quickstep</v>
      </c>
      <c r="D83" s="384">
        <f>IF(Master!$C$22="","",Master!$C$22)</f>
      </c>
      <c r="E83" s="96">
        <f>IF(Master!$D$22="","",Master!$D$22)</f>
      </c>
      <c r="F83" s="91"/>
    </row>
    <row r="84" spans="1:6" s="76" customFormat="1" ht="19.5" customHeight="1">
      <c r="A84" s="92">
        <v>8</v>
      </c>
      <c r="B84" s="85" t="s">
        <v>62</v>
      </c>
      <c r="C84" s="385"/>
      <c r="D84" s="385"/>
      <c r="E84" s="97">
        <f>IF(Master!$E$22="","",Master!$E$22)</f>
      </c>
      <c r="F84" s="93"/>
    </row>
    <row r="85" spans="1:6" s="76" customFormat="1" ht="19.5" customHeight="1">
      <c r="A85" s="92">
        <v>9</v>
      </c>
      <c r="B85" s="85" t="s">
        <v>61</v>
      </c>
      <c r="C85" s="385"/>
      <c r="D85" s="385"/>
      <c r="E85" s="97">
        <f>IF(Master!$F$22="","",Master!$F$22)</f>
      </c>
      <c r="F85" s="93"/>
    </row>
    <row r="86" spans="1:6" s="76" customFormat="1" ht="19.5" customHeight="1">
      <c r="A86" s="92">
        <v>10</v>
      </c>
      <c r="B86" s="85" t="s">
        <v>60</v>
      </c>
      <c r="C86" s="385"/>
      <c r="D86" s="385"/>
      <c r="E86" s="97">
        <f>IF(Master!$D$22="","",Master!$D$22)</f>
      </c>
      <c r="F86" s="93"/>
    </row>
    <row r="87" spans="1:6" s="76" customFormat="1" ht="19.5" customHeight="1">
      <c r="A87" s="92">
        <v>11</v>
      </c>
      <c r="B87" s="85" t="s">
        <v>63</v>
      </c>
      <c r="C87" s="385"/>
      <c r="D87" s="385"/>
      <c r="E87" s="97">
        <f>IF(Master!$E$22="","",Master!$E$22)</f>
      </c>
      <c r="F87" s="93"/>
    </row>
    <row r="88" spans="1:6" s="76" customFormat="1" ht="19.5" customHeight="1" thickBot="1">
      <c r="A88" s="94">
        <v>12</v>
      </c>
      <c r="B88" s="88" t="s">
        <v>64</v>
      </c>
      <c r="C88" s="386"/>
      <c r="D88" s="386"/>
      <c r="E88" s="98">
        <f>IF(Master!$F$22="","",Master!$F$22)</f>
      </c>
      <c r="F88" s="95"/>
    </row>
  </sheetData>
  <sheetProtection password="CAEF" sheet="1" objects="1" scenarios="1"/>
  <mergeCells count="15">
    <mergeCell ref="C83:C88"/>
    <mergeCell ref="D83:D88"/>
    <mergeCell ref="C54:C59"/>
    <mergeCell ref="D54:D59"/>
    <mergeCell ref="A62:F62"/>
    <mergeCell ref="C72:C77"/>
    <mergeCell ref="D72:D77"/>
    <mergeCell ref="A1:F1"/>
    <mergeCell ref="A33:F33"/>
    <mergeCell ref="C43:C48"/>
    <mergeCell ref="D43:D48"/>
    <mergeCell ref="D11:D16"/>
    <mergeCell ref="D22:D27"/>
    <mergeCell ref="C11:C16"/>
    <mergeCell ref="C22:C27"/>
  </mergeCells>
  <printOptions horizontalCentered="1"/>
  <pageMargins left="0.1968503937007874" right="0.1968503937007874" top="1.5748031496062993" bottom="0.11811023622047245" header="0.7874015748031497" footer="0.11811023622047245"/>
  <pageSetup horizontalDpi="600" verticalDpi="600" orientation="portrait" paperSize="9" r:id="rId1"/>
  <headerFooter alignWithMargins="0">
    <oddHeader>&amp;C&amp;"Tahoma,Regular"&amp;36RIDL Music Control</oddHeader>
    <oddFooter>&amp;C&amp;"Maiandra GD,Regular"Page &amp;P</oddFooter>
  </headerFooter>
  <rowBreaks count="2" manualBreakCount="2">
    <brk id="32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PageLayoutView="0" workbookViewId="0" topLeftCell="A2">
      <selection activeCell="B3" sqref="B3:D3"/>
    </sheetView>
  </sheetViews>
  <sheetFormatPr defaultColWidth="11.421875" defaultRowHeight="12.75"/>
  <cols>
    <col min="1" max="1" width="15.00390625" style="126" customWidth="1"/>
    <col min="2" max="3" width="13.8515625" style="126" customWidth="1"/>
    <col min="4" max="4" width="1.8515625" style="126" customWidth="1"/>
    <col min="5" max="6" width="13.8515625" style="126" customWidth="1"/>
    <col min="7" max="7" width="7.57421875" style="126" customWidth="1"/>
    <col min="8" max="9" width="10.00390625" style="127" customWidth="1"/>
    <col min="10" max="10" width="10.00390625" style="126" customWidth="1"/>
    <col min="11" max="16384" width="11.421875" style="126" customWidth="1"/>
  </cols>
  <sheetData>
    <row r="1" spans="1:10" s="104" customFormat="1" ht="23.25">
      <c r="A1" s="102" t="s">
        <v>83</v>
      </c>
      <c r="B1" s="219" t="str">
        <f>IF(Master!B26="","",Master!A26)</f>
        <v>A</v>
      </c>
      <c r="C1" s="102" t="str">
        <f>IF(Master!B26="","",Master!B26)</f>
        <v>North</v>
      </c>
      <c r="D1" s="103"/>
      <c r="G1" s="105"/>
      <c r="H1" s="105"/>
      <c r="I1" s="105"/>
      <c r="J1" s="105"/>
    </row>
    <row r="2" spans="2:9" s="106" customFormat="1" ht="19.5" customHeight="1">
      <c r="B2" s="107"/>
      <c r="H2" s="108"/>
      <c r="I2" s="108"/>
    </row>
    <row r="3" spans="1:9" s="106" customFormat="1" ht="19.5" customHeight="1">
      <c r="A3" s="109" t="s">
        <v>43</v>
      </c>
      <c r="B3" s="286" t="s">
        <v>112</v>
      </c>
      <c r="C3" s="287"/>
      <c r="D3" s="288"/>
      <c r="F3" s="110" t="s">
        <v>26</v>
      </c>
      <c r="G3" s="282" t="str">
        <f>Master!$B$3</f>
        <v>Guildford</v>
      </c>
      <c r="H3" s="283"/>
      <c r="I3" s="284"/>
    </row>
    <row r="4" spans="6:9" s="106" customFormat="1" ht="19.5" customHeight="1">
      <c r="F4" s="110" t="s">
        <v>27</v>
      </c>
      <c r="G4" s="282" t="str">
        <f>Master!$B$4</f>
        <v>19 October 2013</v>
      </c>
      <c r="H4" s="283"/>
      <c r="I4" s="284"/>
    </row>
    <row r="5" spans="6:9" s="106" customFormat="1" ht="19.5" customHeight="1">
      <c r="F5" s="110" t="s">
        <v>28</v>
      </c>
      <c r="G5" s="111" t="str">
        <f>Master!$B$5</f>
        <v>5:00-8:15pm</v>
      </c>
      <c r="H5" s="112"/>
      <c r="I5" s="113"/>
    </row>
    <row r="6" spans="1:9" s="106" customFormat="1" ht="19.5" customHeight="1" thickBot="1">
      <c r="A6" s="114"/>
      <c r="B6" s="115"/>
      <c r="C6" s="115"/>
      <c r="D6" s="115"/>
      <c r="H6" s="108"/>
      <c r="I6" s="108"/>
    </row>
    <row r="7" spans="1:13" s="106" customFormat="1" ht="19.5" customHeight="1" thickBot="1">
      <c r="A7" s="106" t="s">
        <v>44</v>
      </c>
      <c r="B7" s="285" t="s">
        <v>45</v>
      </c>
      <c r="C7" s="285"/>
      <c r="E7" s="285" t="s">
        <v>46</v>
      </c>
      <c r="F7" s="285"/>
      <c r="H7" s="108" t="s">
        <v>47</v>
      </c>
      <c r="I7" s="108" t="s">
        <v>47</v>
      </c>
      <c r="K7" s="275" t="s">
        <v>87</v>
      </c>
      <c r="L7" s="276"/>
      <c r="M7" s="277"/>
    </row>
    <row r="8" spans="1:13" s="106" customFormat="1" ht="19.5" customHeight="1" thickBot="1">
      <c r="A8" s="280" t="s">
        <v>48</v>
      </c>
      <c r="B8" s="281"/>
      <c r="C8" s="116" t="str">
        <f>Master!$B$9</f>
        <v>Rhythm Blues</v>
      </c>
      <c r="D8" s="117"/>
      <c r="E8" s="117"/>
      <c r="F8" s="118"/>
      <c r="H8" s="108" t="s">
        <v>49</v>
      </c>
      <c r="I8" s="108" t="s">
        <v>50</v>
      </c>
      <c r="K8" s="250" t="s">
        <v>88</v>
      </c>
      <c r="L8" s="107"/>
      <c r="M8" s="242"/>
    </row>
    <row r="9" spans="1:13" s="106" customFormat="1" ht="19.5" customHeight="1">
      <c r="A9" s="119">
        <v>1</v>
      </c>
      <c r="B9" s="391" t="s">
        <v>140</v>
      </c>
      <c r="C9" s="392"/>
      <c r="D9" s="396"/>
      <c r="E9" s="391" t="s">
        <v>144</v>
      </c>
      <c r="F9" s="401"/>
      <c r="G9" s="390" t="str">
        <f>IF(Jnr!$K$10=6,"won",IF(Jnr!$K$10=4,"drew",IF(Jnr!$K$10=2,"lost","")))</f>
        <v>won</v>
      </c>
      <c r="H9" s="121"/>
      <c r="I9" s="121"/>
      <c r="J9" s="122"/>
      <c r="K9" s="251" t="s">
        <v>85</v>
      </c>
      <c r="L9" s="107" t="s">
        <v>89</v>
      </c>
      <c r="M9" s="242"/>
    </row>
    <row r="10" spans="1:13" s="106" customFormat="1" ht="19.5" customHeight="1">
      <c r="A10" s="119">
        <v>2</v>
      </c>
      <c r="B10" s="267" t="s">
        <v>141</v>
      </c>
      <c r="C10" s="271"/>
      <c r="D10" s="123"/>
      <c r="E10" s="267" t="s">
        <v>145</v>
      </c>
      <c r="F10" s="268"/>
      <c r="G10" s="390" t="str">
        <f>IF(Jnr!$K$13=6,"won",IF(Jnr!$K$13=4,"drew",IF(Jnr!$K$13=2,"lost","")))</f>
        <v>lost</v>
      </c>
      <c r="H10" s="124"/>
      <c r="I10" s="124"/>
      <c r="J10" s="236"/>
      <c r="K10" s="251" t="s">
        <v>81</v>
      </c>
      <c r="L10" s="107">
        <f>IF(H10="y",1,IF(I10="y",2,0))</f>
        <v>0</v>
      </c>
      <c r="M10" s="242"/>
    </row>
    <row r="11" spans="1:13" s="106" customFormat="1" ht="19.5" customHeight="1">
      <c r="A11" s="119">
        <v>3</v>
      </c>
      <c r="B11" s="393" t="s">
        <v>142</v>
      </c>
      <c r="C11" s="394"/>
      <c r="D11" s="120"/>
      <c r="E11" s="393" t="s">
        <v>146</v>
      </c>
      <c r="F11" s="395"/>
      <c r="G11" s="390" t="str">
        <f>IF(Jnr!$K$15=6,"won",IF(Jnr!$K$15=4,"drew",IF(Jnr!$K$15=2,"lost","")))</f>
        <v>lost</v>
      </c>
      <c r="H11" s="124"/>
      <c r="I11" s="124"/>
      <c r="J11" s="122"/>
      <c r="K11" s="252" t="s">
        <v>84</v>
      </c>
      <c r="L11" s="107">
        <f>IF(H11="y",1,IF(I11="y",2,0))</f>
        <v>0</v>
      </c>
      <c r="M11" s="242"/>
    </row>
    <row r="12" spans="11:13" ht="9.75" customHeight="1" thickBot="1">
      <c r="K12" s="243"/>
      <c r="L12" s="240"/>
      <c r="M12" s="244"/>
    </row>
    <row r="13" spans="1:13" s="106" customFormat="1" ht="19.5" customHeight="1" thickBot="1">
      <c r="A13" s="280" t="s">
        <v>51</v>
      </c>
      <c r="B13" s="281"/>
      <c r="C13" s="116" t="str">
        <f>Master!$B$10</f>
        <v>Fiesta Tango</v>
      </c>
      <c r="D13" s="117"/>
      <c r="E13" s="117"/>
      <c r="F13" s="118"/>
      <c r="H13" s="108"/>
      <c r="I13" s="108"/>
      <c r="K13" s="245"/>
      <c r="L13" s="107"/>
      <c r="M13" s="242"/>
    </row>
    <row r="14" spans="1:13" s="106" customFormat="1" ht="19.5" customHeight="1">
      <c r="A14" s="119">
        <v>1</v>
      </c>
      <c r="B14" s="402" t="s">
        <v>143</v>
      </c>
      <c r="C14" s="403"/>
      <c r="D14" s="396"/>
      <c r="E14" s="391" t="s">
        <v>147</v>
      </c>
      <c r="F14" s="401"/>
      <c r="G14" s="390" t="str">
        <f>IF(Jnr!$K$21=6,"won",IF(Jnr!$K$21=4,"drew",IF(Jnr!$K$21=2,"lost","")))</f>
        <v>lost</v>
      </c>
      <c r="H14" s="124"/>
      <c r="I14" s="124"/>
      <c r="J14" s="122"/>
      <c r="K14" s="245"/>
      <c r="L14" s="107">
        <f>IF(H14="y",1,IF(I14="y",2,0))</f>
        <v>0</v>
      </c>
      <c r="M14" s="242"/>
    </row>
    <row r="15" spans="1:13" s="106" customFormat="1" ht="19.5" customHeight="1">
      <c r="A15" s="119">
        <v>2</v>
      </c>
      <c r="B15" s="267" t="s">
        <v>142</v>
      </c>
      <c r="C15" s="271"/>
      <c r="D15" s="123"/>
      <c r="E15" s="267" t="s">
        <v>146</v>
      </c>
      <c r="F15" s="268"/>
      <c r="G15" s="390" t="str">
        <f>IF(Jnr!$K$24=6,"won",IF(Jnr!$K$24=4,"drew",IF(Jnr!$K$24=2,"lost","")))</f>
        <v>lost</v>
      </c>
      <c r="H15" s="124"/>
      <c r="I15" s="124" t="s">
        <v>84</v>
      </c>
      <c r="J15" s="122"/>
      <c r="K15" s="245"/>
      <c r="L15" s="107">
        <f>IF(H15="y",1,IF(I15="y",2,0))</f>
        <v>2</v>
      </c>
      <c r="M15" s="242"/>
    </row>
    <row r="16" spans="1:13" s="106" customFormat="1" ht="19.5" customHeight="1">
      <c r="A16" s="119">
        <v>3</v>
      </c>
      <c r="B16" s="393" t="s">
        <v>143</v>
      </c>
      <c r="C16" s="394"/>
      <c r="D16" s="120"/>
      <c r="E16" s="393" t="s">
        <v>147</v>
      </c>
      <c r="F16" s="395"/>
      <c r="G16" s="390" t="str">
        <f>IF(Jnr!$K$26=6,"won",IF(Jnr!$K$26=4,"drew",IF(Jnr!$K$26=2,"lost","")))</f>
        <v>lost</v>
      </c>
      <c r="H16" s="124"/>
      <c r="I16" s="124" t="s">
        <v>84</v>
      </c>
      <c r="J16" s="122"/>
      <c r="K16" s="245"/>
      <c r="L16" s="107">
        <f>IF(H16="y",1,IF(I16="y",2,0))</f>
        <v>2</v>
      </c>
      <c r="M16" s="242"/>
    </row>
    <row r="17" spans="1:13" ht="19.5" customHeight="1">
      <c r="A17" s="128"/>
      <c r="B17" s="128"/>
      <c r="C17" s="128"/>
      <c r="D17" s="128"/>
      <c r="E17" s="128"/>
      <c r="F17" s="128"/>
      <c r="G17" s="128"/>
      <c r="H17" s="238"/>
      <c r="I17" s="239"/>
      <c r="J17" s="237"/>
      <c r="K17" s="246" t="s">
        <v>86</v>
      </c>
      <c r="L17" s="241">
        <f>SUM(L10:L16)</f>
        <v>4</v>
      </c>
      <c r="M17" s="244"/>
    </row>
    <row r="18" spans="11:13" ht="15.75" thickBot="1">
      <c r="K18" s="243"/>
      <c r="L18" s="240"/>
      <c r="M18" s="244"/>
    </row>
    <row r="19" spans="1:13" s="106" customFormat="1" ht="19.5" customHeight="1" thickBot="1">
      <c r="A19" s="278" t="s">
        <v>52</v>
      </c>
      <c r="B19" s="279"/>
      <c r="C19" s="130" t="str">
        <f>Master!$B$15</f>
        <v>Hickory Hoedown</v>
      </c>
      <c r="D19" s="131"/>
      <c r="E19" s="131"/>
      <c r="F19" s="118"/>
      <c r="H19" s="108"/>
      <c r="I19" s="108"/>
      <c r="K19" s="245"/>
      <c r="L19" s="107"/>
      <c r="M19" s="242"/>
    </row>
    <row r="20" spans="1:13" s="106" customFormat="1" ht="19.5" customHeight="1">
      <c r="A20" s="119">
        <v>4</v>
      </c>
      <c r="B20" s="391" t="s">
        <v>140</v>
      </c>
      <c r="C20" s="392"/>
      <c r="D20" s="396"/>
      <c r="E20" s="391" t="s">
        <v>145</v>
      </c>
      <c r="F20" s="401"/>
      <c r="G20" s="390" t="str">
        <f>IF(Inter!$K$10=6,"won",IF(Inter!$K$10=4,"drew",IF(Inter!$K$10=2,"lost","")))</f>
        <v>won</v>
      </c>
      <c r="H20" s="121"/>
      <c r="I20" s="121"/>
      <c r="J20" s="122"/>
      <c r="K20" s="245"/>
      <c r="L20" s="107"/>
      <c r="M20" s="242"/>
    </row>
    <row r="21" spans="1:13" s="106" customFormat="1" ht="19.5" customHeight="1">
      <c r="A21" s="119">
        <v>5</v>
      </c>
      <c r="B21" s="267" t="s">
        <v>143</v>
      </c>
      <c r="C21" s="271"/>
      <c r="D21" s="123"/>
      <c r="E21" s="267" t="s">
        <v>147</v>
      </c>
      <c r="F21" s="268"/>
      <c r="G21" s="390" t="str">
        <f>IF(Inter!$K$13=6,"won",IF(Inter!$K$13=4,"drew",IF(Inter!$K$13=2,"lost","")))</f>
        <v>won</v>
      </c>
      <c r="H21" s="124"/>
      <c r="I21" s="124"/>
      <c r="J21" s="122"/>
      <c r="K21" s="245"/>
      <c r="L21" s="107">
        <f>IF(H21="y",1,IF(I21="y",2,0))</f>
        <v>0</v>
      </c>
      <c r="M21" s="242"/>
    </row>
    <row r="22" spans="1:13" s="106" customFormat="1" ht="19.5" customHeight="1">
      <c r="A22" s="119">
        <v>6</v>
      </c>
      <c r="B22" s="393" t="s">
        <v>148</v>
      </c>
      <c r="C22" s="394"/>
      <c r="D22" s="120"/>
      <c r="E22" s="393" t="s">
        <v>112</v>
      </c>
      <c r="F22" s="395"/>
      <c r="G22" s="390" t="str">
        <f>IF(Inter!$K$15=6,"won",IF(Inter!$K$15=4,"drew",IF(Inter!$K$15=2,"lost","")))</f>
        <v>won</v>
      </c>
      <c r="H22" s="124"/>
      <c r="I22" s="124"/>
      <c r="J22" s="122"/>
      <c r="K22" s="245"/>
      <c r="L22" s="107">
        <f>IF(H22="y",1,IF(I22="y",2,0))</f>
        <v>0</v>
      </c>
      <c r="M22" s="242"/>
    </row>
    <row r="23" spans="11:13" ht="9.75" customHeight="1" thickBot="1">
      <c r="K23" s="243"/>
      <c r="L23" s="240"/>
      <c r="M23" s="244"/>
    </row>
    <row r="24" spans="1:13" s="106" customFormat="1" ht="19.5" customHeight="1" thickBot="1">
      <c r="A24" s="278" t="s">
        <v>53</v>
      </c>
      <c r="B24" s="279"/>
      <c r="C24" s="130" t="str">
        <f>Master!$B$16</f>
        <v>Prelim Waltz</v>
      </c>
      <c r="D24" s="131"/>
      <c r="E24" s="131"/>
      <c r="F24" s="118"/>
      <c r="H24" s="108"/>
      <c r="I24" s="108"/>
      <c r="K24" s="245"/>
      <c r="L24" s="107"/>
      <c r="M24" s="242"/>
    </row>
    <row r="25" spans="1:13" s="106" customFormat="1" ht="19.5" customHeight="1">
      <c r="A25" s="119">
        <v>7</v>
      </c>
      <c r="B25" s="391" t="s">
        <v>141</v>
      </c>
      <c r="C25" s="392"/>
      <c r="D25" s="396"/>
      <c r="E25" s="391" t="s">
        <v>112</v>
      </c>
      <c r="F25" s="401"/>
      <c r="G25" s="390" t="str">
        <f>IF(Inter!$K$21=6,"won",IF(Inter!$K$21=4,"drew",IF(Inter!$K$21=2,"lost","")))</f>
        <v>won</v>
      </c>
      <c r="H25" s="124" t="s">
        <v>84</v>
      </c>
      <c r="I25" s="124"/>
      <c r="J25" s="122"/>
      <c r="K25" s="245"/>
      <c r="L25" s="107">
        <f>IF(H25="y",1,IF(I25="y",2,0))</f>
        <v>1</v>
      </c>
      <c r="M25" s="242"/>
    </row>
    <row r="26" spans="1:13" s="106" customFormat="1" ht="19.5" customHeight="1">
      <c r="A26" s="119">
        <v>8</v>
      </c>
      <c r="B26" s="267" t="s">
        <v>149</v>
      </c>
      <c r="C26" s="271"/>
      <c r="D26" s="123"/>
      <c r="E26" s="267" t="s">
        <v>144</v>
      </c>
      <c r="F26" s="268"/>
      <c r="G26" s="390" t="str">
        <f>IF(Inter!$K$24=6,"won",IF(Inter!$K$24=4,"drew",IF(Inter!$K$24=2,"lost","")))</f>
        <v>lost</v>
      </c>
      <c r="H26" s="124"/>
      <c r="I26" s="124"/>
      <c r="J26" s="122"/>
      <c r="K26" s="245"/>
      <c r="L26" s="107">
        <f>IF(H26="y",1,IF(I26="y",2,0))</f>
        <v>0</v>
      </c>
      <c r="M26" s="242"/>
    </row>
    <row r="27" spans="1:13" s="106" customFormat="1" ht="19.5" customHeight="1">
      <c r="A27" s="119">
        <v>9</v>
      </c>
      <c r="B27" s="393" t="s">
        <v>141</v>
      </c>
      <c r="C27" s="394"/>
      <c r="D27" s="120"/>
      <c r="E27" s="393" t="s">
        <v>112</v>
      </c>
      <c r="F27" s="395"/>
      <c r="G27" s="390" t="str">
        <f>IF(Inter!$K$26=6,"won",IF(Inter!$K$26=4,"drew",IF(Inter!$K$26=2,"lost","")))</f>
        <v>won</v>
      </c>
      <c r="H27" s="124"/>
      <c r="I27" s="124" t="s">
        <v>84</v>
      </c>
      <c r="J27" s="122"/>
      <c r="K27" s="245"/>
      <c r="L27" s="107">
        <f>IF(H27="y",1,IF(I27="y",2,0))</f>
        <v>2</v>
      </c>
      <c r="M27" s="242"/>
    </row>
    <row r="28" spans="1:13" ht="19.5" customHeight="1">
      <c r="A28" s="128"/>
      <c r="B28" s="128"/>
      <c r="C28" s="128"/>
      <c r="D28" s="128"/>
      <c r="E28" s="128"/>
      <c r="F28" s="128"/>
      <c r="G28" s="128"/>
      <c r="H28" s="129"/>
      <c r="I28" s="129"/>
      <c r="K28" s="246" t="s">
        <v>86</v>
      </c>
      <c r="L28" s="241">
        <f>SUM(L21:L27)</f>
        <v>3</v>
      </c>
      <c r="M28" s="244"/>
    </row>
    <row r="29" spans="11:13" ht="15.75" thickBot="1">
      <c r="K29" s="243"/>
      <c r="L29" s="240"/>
      <c r="M29" s="244"/>
    </row>
    <row r="30" spans="1:13" s="106" customFormat="1" ht="19.5" customHeight="1" thickBot="1">
      <c r="A30" s="272" t="s">
        <v>54</v>
      </c>
      <c r="B30" s="273"/>
      <c r="C30" s="132" t="str">
        <f>Master!$B$21</f>
        <v>Tango</v>
      </c>
      <c r="D30" s="133"/>
      <c r="E30" s="133"/>
      <c r="F30" s="118"/>
      <c r="H30" s="108"/>
      <c r="I30" s="108"/>
      <c r="K30" s="245"/>
      <c r="L30" s="107"/>
      <c r="M30" s="242"/>
    </row>
    <row r="31" spans="1:13" s="106" customFormat="1" ht="19.5" customHeight="1">
      <c r="A31" s="119">
        <v>10</v>
      </c>
      <c r="B31" s="391" t="s">
        <v>150</v>
      </c>
      <c r="C31" s="392"/>
      <c r="D31" s="396"/>
      <c r="E31" s="391" t="s">
        <v>151</v>
      </c>
      <c r="F31" s="401"/>
      <c r="G31" s="390" t="str">
        <f>IF(Snr!$K$10=6,"won",IF(Snr!$K$10=4,"drew",IF(Snr!$K$10=2,"lost","")))</f>
        <v>lost</v>
      </c>
      <c r="H31" s="121"/>
      <c r="I31" s="121"/>
      <c r="J31" s="122"/>
      <c r="K31" s="245"/>
      <c r="L31" s="107"/>
      <c r="M31" s="242"/>
    </row>
    <row r="32" spans="1:13" s="106" customFormat="1" ht="19.5" customHeight="1">
      <c r="A32" s="119">
        <v>11</v>
      </c>
      <c r="B32" s="267" t="s">
        <v>150</v>
      </c>
      <c r="C32" s="271"/>
      <c r="D32" s="123"/>
      <c r="E32" s="267" t="s">
        <v>151</v>
      </c>
      <c r="F32" s="268"/>
      <c r="G32" s="390" t="str">
        <f>IF(Snr!$K$13=6,"won",IF(Snr!$K$13=4,"drew",IF(Snr!$K$13=2,"lost","")))</f>
        <v>won</v>
      </c>
      <c r="H32" s="124"/>
      <c r="I32" s="124" t="s">
        <v>84</v>
      </c>
      <c r="J32" s="122"/>
      <c r="K32" s="245"/>
      <c r="L32" s="107">
        <f>IF(H32="y",1,IF(I32="y",2,0))</f>
        <v>2</v>
      </c>
      <c r="M32" s="242"/>
    </row>
    <row r="33" spans="1:13" s="106" customFormat="1" ht="19.5" customHeight="1">
      <c r="A33" s="119">
        <v>12</v>
      </c>
      <c r="B33" s="393" t="s">
        <v>150</v>
      </c>
      <c r="C33" s="394"/>
      <c r="D33" s="120"/>
      <c r="E33" s="393" t="s">
        <v>151</v>
      </c>
      <c r="F33" s="395"/>
      <c r="G33" s="390" t="str">
        <f>IF(Snr!$K$15=6,"won",IF(Snr!$K$15=4,"drew",IF(Snr!$K$15=2,"lost","")))</f>
        <v>won</v>
      </c>
      <c r="H33" s="124"/>
      <c r="I33" s="124" t="s">
        <v>84</v>
      </c>
      <c r="J33" s="122"/>
      <c r="K33" s="245"/>
      <c r="L33" s="107">
        <f>IF(H33="y",1,IF(I33="y",2,0))</f>
        <v>2</v>
      </c>
      <c r="M33" s="242"/>
    </row>
    <row r="34" spans="11:13" ht="9.75" customHeight="1" thickBot="1">
      <c r="K34" s="243"/>
      <c r="L34" s="240"/>
      <c r="M34" s="244"/>
    </row>
    <row r="35" spans="1:13" s="106" customFormat="1" ht="19.5" customHeight="1" thickBot="1">
      <c r="A35" s="272" t="s">
        <v>55</v>
      </c>
      <c r="B35" s="273"/>
      <c r="C35" s="132" t="str">
        <f>Master!$B$22</f>
        <v>Quickstep</v>
      </c>
      <c r="D35" s="133"/>
      <c r="E35" s="133"/>
      <c r="F35" s="118"/>
      <c r="H35" s="108"/>
      <c r="I35" s="108"/>
      <c r="K35" s="245"/>
      <c r="L35" s="107"/>
      <c r="M35" s="242"/>
    </row>
    <row r="36" spans="1:13" s="106" customFormat="1" ht="19.5" customHeight="1">
      <c r="A36" s="119">
        <v>13</v>
      </c>
      <c r="B36" s="402" t="s">
        <v>149</v>
      </c>
      <c r="C36" s="403"/>
      <c r="D36" s="396"/>
      <c r="E36" s="391" t="s">
        <v>112</v>
      </c>
      <c r="F36" s="401"/>
      <c r="G36" s="390" t="str">
        <f>IF(Snr!$K$21=6,"won",IF(Snr!$K$21=4,"drew",IF(Snr!$K$21=2,"lost","")))</f>
        <v>lost</v>
      </c>
      <c r="H36" s="124"/>
      <c r="I36" s="124"/>
      <c r="J36" s="122"/>
      <c r="K36" s="245"/>
      <c r="L36" s="107">
        <f>IF(H36="y",1,IF(I36="y",2,0))</f>
        <v>0</v>
      </c>
      <c r="M36" s="242"/>
    </row>
    <row r="37" spans="1:13" s="106" customFormat="1" ht="19.5" customHeight="1">
      <c r="A37" s="119">
        <v>14</v>
      </c>
      <c r="B37" s="267" t="s">
        <v>149</v>
      </c>
      <c r="C37" s="271"/>
      <c r="D37" s="123"/>
      <c r="E37" s="267" t="s">
        <v>112</v>
      </c>
      <c r="F37" s="268"/>
      <c r="G37" s="390" t="str">
        <f>IF(Snr!$K$24=6,"won",IF(Snr!$K$24=4,"drew",IF(Snr!$K$24=2,"lost","")))</f>
        <v>won</v>
      </c>
      <c r="H37" s="124"/>
      <c r="I37" s="124" t="s">
        <v>84</v>
      </c>
      <c r="J37" s="122"/>
      <c r="K37" s="245"/>
      <c r="L37" s="107">
        <f>IF(H37="y",1,IF(I37="y",2,0))</f>
        <v>2</v>
      </c>
      <c r="M37" s="242"/>
    </row>
    <row r="38" spans="1:13" s="106" customFormat="1" ht="19.5" customHeight="1">
      <c r="A38" s="119">
        <v>15</v>
      </c>
      <c r="B38" s="393" t="s">
        <v>149</v>
      </c>
      <c r="C38" s="394"/>
      <c r="D38" s="120"/>
      <c r="E38" s="393" t="s">
        <v>112</v>
      </c>
      <c r="F38" s="395"/>
      <c r="G38" s="390" t="str">
        <f>IF(Snr!$K$26=6,"won",IF(Snr!$K$26=4,"drew",IF(Snr!$K$26=2,"lost","")))</f>
        <v>won</v>
      </c>
      <c r="H38" s="124"/>
      <c r="I38" s="124" t="s">
        <v>84</v>
      </c>
      <c r="J38" s="122"/>
      <c r="K38" s="245"/>
      <c r="L38" s="107">
        <f>IF(H38="y",1,IF(I38="y",2,0))</f>
        <v>2</v>
      </c>
      <c r="M38" s="242"/>
    </row>
    <row r="39" spans="11:13" ht="19.5" customHeight="1" thickBot="1">
      <c r="K39" s="247" t="s">
        <v>86</v>
      </c>
      <c r="L39" s="248">
        <f>SUM(L32:L38)</f>
        <v>8</v>
      </c>
      <c r="M39" s="249"/>
    </row>
  </sheetData>
  <sheetProtection password="CAEF" sheet="1" objects="1" scenarios="1" selectLockedCells="1"/>
  <mergeCells count="48">
    <mergeCell ref="B16:C16"/>
    <mergeCell ref="A13:B13"/>
    <mergeCell ref="E11:F11"/>
    <mergeCell ref="G3:I3"/>
    <mergeCell ref="G4:I4"/>
    <mergeCell ref="B7:C7"/>
    <mergeCell ref="E7:F7"/>
    <mergeCell ref="B3:D3"/>
    <mergeCell ref="A8:B8"/>
    <mergeCell ref="B26:C26"/>
    <mergeCell ref="A19:B19"/>
    <mergeCell ref="A24:B24"/>
    <mergeCell ref="B9:C9"/>
    <mergeCell ref="B10:C10"/>
    <mergeCell ref="B11:C11"/>
    <mergeCell ref="B14:C14"/>
    <mergeCell ref="B15:C15"/>
    <mergeCell ref="B21:C21"/>
    <mergeCell ref="B20:C20"/>
    <mergeCell ref="B22:C22"/>
    <mergeCell ref="K7:M7"/>
    <mergeCell ref="E36:F36"/>
    <mergeCell ref="E37:F37"/>
    <mergeCell ref="E9:F9"/>
    <mergeCell ref="E10:F10"/>
    <mergeCell ref="B27:C27"/>
    <mergeCell ref="B31:C31"/>
    <mergeCell ref="B32:C32"/>
    <mergeCell ref="B25:C25"/>
    <mergeCell ref="B33:C33"/>
    <mergeCell ref="A30:B30"/>
    <mergeCell ref="B36:C36"/>
    <mergeCell ref="B37:C37"/>
    <mergeCell ref="A35:B35"/>
    <mergeCell ref="B38:C38"/>
    <mergeCell ref="E14:F14"/>
    <mergeCell ref="E15:F15"/>
    <mergeCell ref="E16:F16"/>
    <mergeCell ref="E20:F20"/>
    <mergeCell ref="E21:F21"/>
    <mergeCell ref="E22:F22"/>
    <mergeCell ref="E25:F25"/>
    <mergeCell ref="E38:F38"/>
    <mergeCell ref="E33:F33"/>
    <mergeCell ref="E27:F27"/>
    <mergeCell ref="E31:F31"/>
    <mergeCell ref="E32:F32"/>
    <mergeCell ref="E26:F26"/>
  </mergeCells>
  <conditionalFormatting sqref="G9:G11 G14:G16 G20:G22 G25:G27 G31:G33 G36:G38">
    <cfRule type="cellIs" priority="1" dxfId="21" operator="equal" stopIfTrue="1">
      <formula>"won"</formula>
    </cfRule>
    <cfRule type="cellIs" priority="2" dxfId="22" operator="equal" stopIfTrue="1">
      <formula>"drew"</formula>
    </cfRule>
  </conditionalFormatting>
  <dataValidations count="1">
    <dataValidation type="list" allowBlank="1" showInputMessage="1" showErrorMessage="1" sqref="H10:I11 H14:I16 H21:I22 H25:I27 H32:I33 H36:I38">
      <formula1>$K$10:$K$11</formula1>
    </dataValidation>
  </dataValidations>
  <printOptions horizontalCentered="1"/>
  <pageMargins left="0.31496062992125984" right="0.31496062992125984" top="0.984251968503937" bottom="0.11811023622047245" header="0.5905511811023623" footer="0.11811023622047245"/>
  <pageSetup horizontalDpi="300" verticalDpi="300" orientation="portrait" paperSize="9" scale="93" r:id="rId3"/>
  <headerFooter alignWithMargins="0">
    <oddHeader>&amp;C&amp;"Arial,Bold"&amp;22RIDL Final - Team Sheet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PageLayoutView="0" workbookViewId="0" topLeftCell="A1">
      <selection activeCell="B10" sqref="B10:F10"/>
    </sheetView>
  </sheetViews>
  <sheetFormatPr defaultColWidth="11.421875" defaultRowHeight="12.75"/>
  <cols>
    <col min="1" max="1" width="15.00390625" style="126" customWidth="1"/>
    <col min="2" max="3" width="13.8515625" style="126" customWidth="1"/>
    <col min="4" max="4" width="1.8515625" style="126" customWidth="1"/>
    <col min="5" max="6" width="13.8515625" style="126" customWidth="1"/>
    <col min="7" max="7" width="7.57421875" style="126" customWidth="1"/>
    <col min="8" max="9" width="10.00390625" style="127" customWidth="1"/>
    <col min="10" max="10" width="10.00390625" style="126" customWidth="1"/>
    <col min="11" max="16384" width="11.421875" style="126" customWidth="1"/>
  </cols>
  <sheetData>
    <row r="1" spans="1:10" s="104" customFormat="1" ht="23.25">
      <c r="A1" s="102" t="s">
        <v>83</v>
      </c>
      <c r="B1" s="219" t="str">
        <f>IF(Master!B27="","",Master!A27)</f>
        <v>B</v>
      </c>
      <c r="C1" s="102" t="str">
        <f>IF(Master!B27="","",Master!B27)</f>
        <v>South East</v>
      </c>
      <c r="D1" s="103"/>
      <c r="G1" s="105"/>
      <c r="H1" s="105"/>
      <c r="I1" s="105"/>
      <c r="J1" s="105"/>
    </row>
    <row r="2" spans="2:9" s="106" customFormat="1" ht="19.5" customHeight="1">
      <c r="B2" s="107"/>
      <c r="H2" s="108"/>
      <c r="I2" s="108"/>
    </row>
    <row r="3" spans="1:9" s="106" customFormat="1" ht="19.5" customHeight="1">
      <c r="A3" s="109" t="s">
        <v>43</v>
      </c>
      <c r="B3" s="286" t="s">
        <v>111</v>
      </c>
      <c r="C3" s="287"/>
      <c r="D3" s="288"/>
      <c r="F3" s="110" t="s">
        <v>26</v>
      </c>
      <c r="G3" s="282" t="str">
        <f>Master!$B$3</f>
        <v>Guildford</v>
      </c>
      <c r="H3" s="283"/>
      <c r="I3" s="284"/>
    </row>
    <row r="4" spans="6:9" s="106" customFormat="1" ht="19.5" customHeight="1">
      <c r="F4" s="110" t="s">
        <v>27</v>
      </c>
      <c r="G4" s="282" t="str">
        <f>Master!$B$4</f>
        <v>19 October 2013</v>
      </c>
      <c r="H4" s="283"/>
      <c r="I4" s="284"/>
    </row>
    <row r="5" spans="6:9" s="106" customFormat="1" ht="19.5" customHeight="1">
      <c r="F5" s="110" t="s">
        <v>28</v>
      </c>
      <c r="G5" s="111" t="str">
        <f>Master!$B$5</f>
        <v>5:00-8:15pm</v>
      </c>
      <c r="H5" s="112"/>
      <c r="I5" s="113"/>
    </row>
    <row r="6" spans="1:9" s="106" customFormat="1" ht="19.5" customHeight="1" thickBot="1">
      <c r="A6" s="114"/>
      <c r="B6" s="115"/>
      <c r="C6" s="115"/>
      <c r="D6" s="115"/>
      <c r="H6" s="108"/>
      <c r="I6" s="108"/>
    </row>
    <row r="7" spans="1:13" s="106" customFormat="1" ht="19.5" customHeight="1" thickBot="1">
      <c r="A7" s="106" t="s">
        <v>44</v>
      </c>
      <c r="B7" s="285" t="s">
        <v>45</v>
      </c>
      <c r="C7" s="285"/>
      <c r="E7" s="285" t="s">
        <v>46</v>
      </c>
      <c r="F7" s="285"/>
      <c r="H7" s="108" t="s">
        <v>47</v>
      </c>
      <c r="I7" s="108" t="s">
        <v>47</v>
      </c>
      <c r="K7" s="275" t="s">
        <v>87</v>
      </c>
      <c r="L7" s="276"/>
      <c r="M7" s="277"/>
    </row>
    <row r="8" spans="1:13" s="106" customFormat="1" ht="19.5" customHeight="1" thickBot="1">
      <c r="A8" s="280" t="s">
        <v>48</v>
      </c>
      <c r="B8" s="281"/>
      <c r="C8" s="116" t="str">
        <f>Master!$B$9</f>
        <v>Rhythm Blues</v>
      </c>
      <c r="D8" s="117"/>
      <c r="E8" s="117"/>
      <c r="F8" s="118"/>
      <c r="H8" s="108" t="s">
        <v>49</v>
      </c>
      <c r="I8" s="108" t="s">
        <v>50</v>
      </c>
      <c r="K8" s="250" t="s">
        <v>88</v>
      </c>
      <c r="L8" s="107"/>
      <c r="M8" s="242"/>
    </row>
    <row r="9" spans="1:13" s="106" customFormat="1" ht="19.5" customHeight="1">
      <c r="A9" s="119">
        <v>1</v>
      </c>
      <c r="B9" s="391" t="s">
        <v>173</v>
      </c>
      <c r="C9" s="392"/>
      <c r="D9" s="396"/>
      <c r="E9" s="391" t="s">
        <v>179</v>
      </c>
      <c r="F9" s="401"/>
      <c r="G9" s="390" t="str">
        <f>IF(Jnr!$L$10=6,"won",IF(Jnr!$L$10=4,"drew",IF(Jnr!$L$10=2,"lost","")))</f>
        <v>lost</v>
      </c>
      <c r="H9" s="121"/>
      <c r="I9" s="121"/>
      <c r="J9" s="122"/>
      <c r="K9" s="251" t="s">
        <v>85</v>
      </c>
      <c r="L9" s="107" t="s">
        <v>89</v>
      </c>
      <c r="M9" s="242"/>
    </row>
    <row r="10" spans="1:13" s="106" customFormat="1" ht="19.5" customHeight="1">
      <c r="A10" s="119">
        <v>2</v>
      </c>
      <c r="B10" s="267" t="s">
        <v>174</v>
      </c>
      <c r="C10" s="271"/>
      <c r="D10" s="123"/>
      <c r="E10" s="267" t="s">
        <v>177</v>
      </c>
      <c r="F10" s="268"/>
      <c r="G10" s="390" t="str">
        <f>IF(Jnr!$L$12=6,"won",IF(Jnr!$L$12=4,"drew",IF(Jnr!$L$12=2,"lost","")))</f>
        <v>won</v>
      </c>
      <c r="H10" s="124"/>
      <c r="I10" s="124"/>
      <c r="J10" s="125" t="s">
        <v>81</v>
      </c>
      <c r="K10" s="251" t="s">
        <v>81</v>
      </c>
      <c r="L10" s="107">
        <f>IF(H10="y",1,IF(I10="y",2,0))</f>
        <v>0</v>
      </c>
      <c r="M10" s="242"/>
    </row>
    <row r="11" spans="1:13" s="106" customFormat="1" ht="19.5" customHeight="1">
      <c r="A11" s="119">
        <v>3</v>
      </c>
      <c r="B11" s="267" t="s">
        <v>100</v>
      </c>
      <c r="C11" s="271"/>
      <c r="D11" s="123"/>
      <c r="E11" s="267" t="s">
        <v>101</v>
      </c>
      <c r="F11" s="268"/>
      <c r="G11" s="390" t="str">
        <f>IF(Jnr!$L$14=6,"won",IF(Jnr!$L$14=4,"drew",IF(Jnr!$L$14=2,"lost","")))</f>
        <v>lost</v>
      </c>
      <c r="H11" s="124"/>
      <c r="I11" s="124"/>
      <c r="J11" s="122"/>
      <c r="K11" s="252" t="s">
        <v>84</v>
      </c>
      <c r="L11" s="107">
        <f>IF(H11="y",1,IF(I11="y",2,0))</f>
        <v>0</v>
      </c>
      <c r="M11" s="242"/>
    </row>
    <row r="12" spans="11:13" ht="9.75" customHeight="1" thickBot="1">
      <c r="K12" s="243"/>
      <c r="L12" s="240"/>
      <c r="M12" s="244"/>
    </row>
    <row r="13" spans="1:13" s="106" customFormat="1" ht="19.5" customHeight="1" thickBot="1">
      <c r="A13" s="280" t="s">
        <v>51</v>
      </c>
      <c r="B13" s="281"/>
      <c r="C13" s="116" t="str">
        <f>Master!$B$10</f>
        <v>Fiesta Tango</v>
      </c>
      <c r="D13" s="117"/>
      <c r="E13" s="117"/>
      <c r="F13" s="118"/>
      <c r="H13" s="108"/>
      <c r="I13" s="108"/>
      <c r="K13" s="245"/>
      <c r="L13" s="107"/>
      <c r="M13" s="242"/>
    </row>
    <row r="14" spans="1:13" s="106" customFormat="1" ht="19.5" customHeight="1">
      <c r="A14" s="119">
        <v>1</v>
      </c>
      <c r="B14" s="269" t="s">
        <v>175</v>
      </c>
      <c r="C14" s="274"/>
      <c r="D14" s="120"/>
      <c r="E14" s="269" t="s">
        <v>177</v>
      </c>
      <c r="F14" s="270"/>
      <c r="G14" s="390" t="str">
        <f>IF(Jnr!$L$21=6,"won",IF(Jnr!$L$21=4,"drew",IF(Jnr!$L$21=2,"lost","")))</f>
        <v>won</v>
      </c>
      <c r="H14" s="124" t="s">
        <v>84</v>
      </c>
      <c r="I14" s="124"/>
      <c r="J14" s="122"/>
      <c r="K14" s="245"/>
      <c r="L14" s="107">
        <f>IF(H14="y",1,IF(I14="y",2,0))</f>
        <v>1</v>
      </c>
      <c r="M14" s="242"/>
    </row>
    <row r="15" spans="1:13" s="106" customFormat="1" ht="19.5" customHeight="1">
      <c r="A15" s="119">
        <v>2</v>
      </c>
      <c r="B15" s="267" t="s">
        <v>102</v>
      </c>
      <c r="C15" s="271"/>
      <c r="D15" s="123"/>
      <c r="E15" s="267" t="s">
        <v>103</v>
      </c>
      <c r="F15" s="268"/>
      <c r="G15" s="390" t="str">
        <f>IF(Jnr!$L$23=6,"won",IF(Jnr!$L$23=4,"drew",IF(Jnr!$L$23=2,"lost","")))</f>
        <v>won</v>
      </c>
      <c r="H15" s="124"/>
      <c r="I15" s="124"/>
      <c r="J15" s="122"/>
      <c r="K15" s="245"/>
      <c r="L15" s="107">
        <f>IF(H15="y",1,IF(I15="y",2,0))</f>
        <v>0</v>
      </c>
      <c r="M15" s="242"/>
    </row>
    <row r="16" spans="1:13" s="106" customFormat="1" ht="19.5" customHeight="1">
      <c r="A16" s="119">
        <v>3</v>
      </c>
      <c r="B16" s="267" t="s">
        <v>176</v>
      </c>
      <c r="C16" s="271"/>
      <c r="D16" s="123"/>
      <c r="E16" s="267" t="s">
        <v>104</v>
      </c>
      <c r="F16" s="268"/>
      <c r="G16" s="390" t="str">
        <f>IF(Jnr!$L$25=6,"won",IF(Jnr!$L$25=4,"drew",IF(Jnr!$L$25=2,"lost","")))</f>
        <v>drew</v>
      </c>
      <c r="H16" s="124"/>
      <c r="I16" s="124"/>
      <c r="J16" s="122"/>
      <c r="K16" s="245"/>
      <c r="L16" s="107">
        <f>IF(H16="y",1,IF(I16="y",2,0))</f>
        <v>0</v>
      </c>
      <c r="M16" s="242"/>
    </row>
    <row r="17" spans="1:13" ht="18">
      <c r="A17" s="128"/>
      <c r="B17" s="128"/>
      <c r="C17" s="128"/>
      <c r="D17" s="128"/>
      <c r="E17" s="128"/>
      <c r="F17" s="128"/>
      <c r="G17" s="128"/>
      <c r="H17" s="129"/>
      <c r="I17" s="129"/>
      <c r="K17" s="246" t="s">
        <v>86</v>
      </c>
      <c r="L17" s="241">
        <f>SUM(L10:L16)</f>
        <v>1</v>
      </c>
      <c r="M17" s="244"/>
    </row>
    <row r="18" spans="11:13" ht="15.75" thickBot="1">
      <c r="K18" s="243"/>
      <c r="L18" s="240"/>
      <c r="M18" s="244"/>
    </row>
    <row r="19" spans="1:13" s="106" customFormat="1" ht="19.5" customHeight="1" thickBot="1">
      <c r="A19" s="278" t="s">
        <v>52</v>
      </c>
      <c r="B19" s="279"/>
      <c r="C19" s="130" t="str">
        <f>Master!$B$15</f>
        <v>Hickory Hoedown</v>
      </c>
      <c r="D19" s="131"/>
      <c r="E19" s="131"/>
      <c r="F19" s="118"/>
      <c r="H19" s="108"/>
      <c r="I19" s="108"/>
      <c r="K19" s="245"/>
      <c r="L19" s="107"/>
      <c r="M19" s="242"/>
    </row>
    <row r="20" spans="1:13" s="106" customFormat="1" ht="19.5" customHeight="1">
      <c r="A20" s="119">
        <v>4</v>
      </c>
      <c r="B20" s="402" t="s">
        <v>180</v>
      </c>
      <c r="C20" s="403"/>
      <c r="D20" s="396"/>
      <c r="E20" s="391" t="s">
        <v>105</v>
      </c>
      <c r="F20" s="401"/>
      <c r="G20" s="390" t="str">
        <f>IF(Inter!$L$10=6,"won",IF(Inter!$L$10=4,"drew",IF(Inter!$L$10=2,"lost","")))</f>
        <v>lost</v>
      </c>
      <c r="H20" s="121"/>
      <c r="I20" s="121"/>
      <c r="J20" s="122"/>
      <c r="K20" s="245"/>
      <c r="L20" s="107"/>
      <c r="M20" s="242"/>
    </row>
    <row r="21" spans="1:13" s="106" customFormat="1" ht="19.5" customHeight="1">
      <c r="A21" s="119">
        <v>5</v>
      </c>
      <c r="B21" s="267" t="s">
        <v>182</v>
      </c>
      <c r="C21" s="271"/>
      <c r="D21" s="123"/>
      <c r="E21" s="267" t="s">
        <v>177</v>
      </c>
      <c r="F21" s="268"/>
      <c r="G21" s="390" t="str">
        <f>IF(Inter!$L$12=6,"won",IF(Inter!$L$12=4,"drew",IF(Inter!$L$12=2,"lost","")))</f>
        <v>lost</v>
      </c>
      <c r="H21" s="124"/>
      <c r="I21" s="124"/>
      <c r="J21" s="122"/>
      <c r="K21" s="245"/>
      <c r="L21" s="107">
        <f>IF(H21="y",1,IF(I21="y",2,0))</f>
        <v>0</v>
      </c>
      <c r="M21" s="242"/>
    </row>
    <row r="22" spans="1:13" s="106" customFormat="1" ht="19.5" customHeight="1">
      <c r="A22" s="119">
        <v>6</v>
      </c>
      <c r="B22" s="267" t="s">
        <v>180</v>
      </c>
      <c r="C22" s="271"/>
      <c r="D22" s="123"/>
      <c r="E22" s="267" t="s">
        <v>117</v>
      </c>
      <c r="F22" s="268"/>
      <c r="G22" s="390" t="str">
        <f>IF(Inter!$L$14=6,"won",IF(Inter!$L$14=4,"drew",IF(Inter!$L$14=2,"lost","")))</f>
        <v>won</v>
      </c>
      <c r="H22" s="124" t="s">
        <v>84</v>
      </c>
      <c r="I22" s="124"/>
      <c r="J22" s="122"/>
      <c r="K22" s="245"/>
      <c r="L22" s="107">
        <f>IF(H22="y",1,IF(I22="y",2,0))</f>
        <v>1</v>
      </c>
      <c r="M22" s="242"/>
    </row>
    <row r="23" spans="11:13" ht="9.75" customHeight="1" thickBot="1">
      <c r="K23" s="243"/>
      <c r="L23" s="240"/>
      <c r="M23" s="244"/>
    </row>
    <row r="24" spans="1:13" s="106" customFormat="1" ht="19.5" customHeight="1" thickBot="1">
      <c r="A24" s="278" t="s">
        <v>53</v>
      </c>
      <c r="B24" s="279"/>
      <c r="C24" s="130" t="str">
        <f>Master!$B$16</f>
        <v>Prelim Waltz</v>
      </c>
      <c r="D24" s="131"/>
      <c r="E24" s="131"/>
      <c r="F24" s="118"/>
      <c r="H24" s="108"/>
      <c r="I24" s="108"/>
      <c r="K24" s="245"/>
      <c r="L24" s="107"/>
      <c r="M24" s="242"/>
    </row>
    <row r="25" spans="1:13" s="106" customFormat="1" ht="19.5" customHeight="1">
      <c r="A25" s="119">
        <v>7</v>
      </c>
      <c r="B25" s="391" t="s">
        <v>102</v>
      </c>
      <c r="C25" s="392"/>
      <c r="D25" s="396"/>
      <c r="E25" s="391" t="s">
        <v>103</v>
      </c>
      <c r="F25" s="401"/>
      <c r="G25" s="390" t="str">
        <f>IF(Inter!$L$21=6,"won",IF(Inter!$L$21=4,"drew",IF(Inter!$L$21=2,"lost","")))</f>
        <v>lost</v>
      </c>
      <c r="H25" s="124"/>
      <c r="I25" s="124"/>
      <c r="J25" s="122"/>
      <c r="K25" s="245"/>
      <c r="L25" s="107">
        <f>IF(H25="y",1,IF(I25="y",2,0))</f>
        <v>0</v>
      </c>
      <c r="M25" s="242"/>
    </row>
    <row r="26" spans="1:13" s="106" customFormat="1" ht="19.5" customHeight="1">
      <c r="A26" s="119">
        <v>8</v>
      </c>
      <c r="B26" s="267" t="s">
        <v>176</v>
      </c>
      <c r="C26" s="271"/>
      <c r="D26" s="123"/>
      <c r="E26" s="267" t="s">
        <v>177</v>
      </c>
      <c r="F26" s="268"/>
      <c r="G26" s="390" t="str">
        <f>IF(Inter!$L$23=6,"won",IF(Inter!$L$23=4,"drew",IF(Inter!$L$23=2,"lost","")))</f>
        <v>won</v>
      </c>
      <c r="H26" s="124" t="s">
        <v>84</v>
      </c>
      <c r="I26" s="124"/>
      <c r="J26" s="122"/>
      <c r="K26" s="245"/>
      <c r="L26" s="107">
        <f>IF(H26="y",1,IF(I26="y",2,0))</f>
        <v>1</v>
      </c>
      <c r="M26" s="242"/>
    </row>
    <row r="27" spans="1:13" s="106" customFormat="1" ht="19.5" customHeight="1">
      <c r="A27" s="119">
        <v>9</v>
      </c>
      <c r="B27" s="393" t="s">
        <v>173</v>
      </c>
      <c r="C27" s="394"/>
      <c r="D27" s="120"/>
      <c r="E27" s="393" t="s">
        <v>179</v>
      </c>
      <c r="F27" s="395"/>
      <c r="G27" s="390" t="str">
        <f>IF(Inter!$L$25=6,"won",IF(Inter!$L$25=4,"drew",IF(Inter!$L$25=2,"lost","")))</f>
        <v>lost</v>
      </c>
      <c r="H27" s="124"/>
      <c r="I27" s="124"/>
      <c r="J27" s="122"/>
      <c r="K27" s="245"/>
      <c r="L27" s="107">
        <f>IF(H27="y",1,IF(I27="y",2,0))</f>
        <v>0</v>
      </c>
      <c r="M27" s="242"/>
    </row>
    <row r="28" spans="1:13" ht="18">
      <c r="A28" s="128"/>
      <c r="B28" s="128"/>
      <c r="C28" s="128"/>
      <c r="D28" s="128"/>
      <c r="E28" s="128"/>
      <c r="F28" s="128"/>
      <c r="G28" s="128"/>
      <c r="H28" s="129"/>
      <c r="I28" s="129"/>
      <c r="K28" s="246" t="s">
        <v>86</v>
      </c>
      <c r="L28" s="241">
        <f>SUM(L21:L27)</f>
        <v>2</v>
      </c>
      <c r="M28" s="244"/>
    </row>
    <row r="29" spans="11:13" ht="15.75" thickBot="1">
      <c r="K29" s="243"/>
      <c r="L29" s="240"/>
      <c r="M29" s="244"/>
    </row>
    <row r="30" spans="1:13" s="106" customFormat="1" ht="19.5" customHeight="1" thickBot="1">
      <c r="A30" s="272" t="s">
        <v>54</v>
      </c>
      <c r="B30" s="273"/>
      <c r="C30" s="132" t="str">
        <f>Master!$B$21</f>
        <v>Tango</v>
      </c>
      <c r="D30" s="133"/>
      <c r="E30" s="133"/>
      <c r="F30" s="118"/>
      <c r="H30" s="108"/>
      <c r="I30" s="108"/>
      <c r="K30" s="245"/>
      <c r="L30" s="107"/>
      <c r="M30" s="242"/>
    </row>
    <row r="31" spans="1:13" s="106" customFormat="1" ht="19.5" customHeight="1">
      <c r="A31" s="119">
        <v>10</v>
      </c>
      <c r="B31" s="391" t="s">
        <v>106</v>
      </c>
      <c r="C31" s="392"/>
      <c r="D31" s="396"/>
      <c r="E31" s="391" t="s">
        <v>178</v>
      </c>
      <c r="F31" s="401"/>
      <c r="G31" s="390" t="str">
        <f>IF(Snr!$L$10=6,"won",IF(Snr!$L$10=4,"drew",IF(Snr!$L$10=2,"lost","")))</f>
        <v>won</v>
      </c>
      <c r="H31" s="121"/>
      <c r="I31" s="121"/>
      <c r="J31" s="122"/>
      <c r="K31" s="245"/>
      <c r="L31" s="107"/>
      <c r="M31" s="242"/>
    </row>
    <row r="32" spans="1:13" s="106" customFormat="1" ht="19.5" customHeight="1">
      <c r="A32" s="119">
        <v>11</v>
      </c>
      <c r="B32" s="267" t="s">
        <v>176</v>
      </c>
      <c r="C32" s="271"/>
      <c r="D32" s="123"/>
      <c r="E32" s="267" t="s">
        <v>177</v>
      </c>
      <c r="F32" s="268"/>
      <c r="G32" s="390" t="str">
        <f>IF(Snr!$L$12=6,"won",IF(Snr!$L$12=4,"drew",IF(Snr!$L$12=2,"lost","")))</f>
        <v>lost</v>
      </c>
      <c r="H32" s="124"/>
      <c r="I32" s="124"/>
      <c r="J32" s="122"/>
      <c r="K32" s="245"/>
      <c r="L32" s="107">
        <f>IF(H32="y",1,IF(I32="y",2,0))</f>
        <v>0</v>
      </c>
      <c r="M32" s="242"/>
    </row>
    <row r="33" spans="1:13" s="106" customFormat="1" ht="19.5" customHeight="1">
      <c r="A33" s="119">
        <v>12</v>
      </c>
      <c r="B33" s="393" t="s">
        <v>180</v>
      </c>
      <c r="C33" s="394"/>
      <c r="D33" s="120"/>
      <c r="E33" s="393" t="s">
        <v>178</v>
      </c>
      <c r="F33" s="395"/>
      <c r="G33" s="390" t="str">
        <f>IF(Snr!$L$14=6,"won",IF(Snr!$L$14=4,"drew",IF(Snr!$L$14=2,"lost","")))</f>
        <v>won</v>
      </c>
      <c r="H33" s="124" t="s">
        <v>84</v>
      </c>
      <c r="I33" s="124"/>
      <c r="J33" s="122"/>
      <c r="K33" s="245"/>
      <c r="L33" s="107">
        <f>IF(H33="y",1,IF(I33="y",2,0))</f>
        <v>1</v>
      </c>
      <c r="M33" s="242"/>
    </row>
    <row r="34" spans="11:13" ht="9.75" customHeight="1" thickBot="1">
      <c r="K34" s="243"/>
      <c r="L34" s="240"/>
      <c r="M34" s="244"/>
    </row>
    <row r="35" spans="1:13" s="106" customFormat="1" ht="19.5" customHeight="1" thickBot="1">
      <c r="A35" s="272" t="s">
        <v>55</v>
      </c>
      <c r="B35" s="273"/>
      <c r="C35" s="132" t="str">
        <f>Master!$B$22</f>
        <v>Quickstep</v>
      </c>
      <c r="D35" s="133"/>
      <c r="E35" s="133"/>
      <c r="F35" s="118"/>
      <c r="H35" s="108"/>
      <c r="I35" s="108"/>
      <c r="K35" s="245"/>
      <c r="L35" s="107"/>
      <c r="M35" s="242"/>
    </row>
    <row r="36" spans="1:13" s="106" customFormat="1" ht="19.5" customHeight="1">
      <c r="A36" s="119">
        <v>13</v>
      </c>
      <c r="B36" s="391" t="s">
        <v>106</v>
      </c>
      <c r="C36" s="392"/>
      <c r="D36" s="396"/>
      <c r="E36" s="391" t="s">
        <v>178</v>
      </c>
      <c r="F36" s="401"/>
      <c r="G36" s="390" t="str">
        <f>IF(Snr!$L$21=6,"won",IF(Snr!$L$21=4,"drew",IF(Snr!$L$21=2,"lost","")))</f>
        <v>won</v>
      </c>
      <c r="H36" s="124"/>
      <c r="I36" s="124" t="s">
        <v>84</v>
      </c>
      <c r="J36" s="122"/>
      <c r="K36" s="245"/>
      <c r="L36" s="107">
        <f>IF(H36="y",1,IF(I36="y",2,0))</f>
        <v>2</v>
      </c>
      <c r="M36" s="242"/>
    </row>
    <row r="37" spans="1:13" s="106" customFormat="1" ht="19.5" customHeight="1">
      <c r="A37" s="119">
        <v>14</v>
      </c>
      <c r="B37" s="267" t="s">
        <v>180</v>
      </c>
      <c r="C37" s="271"/>
      <c r="D37" s="123"/>
      <c r="E37" s="267" t="s">
        <v>177</v>
      </c>
      <c r="F37" s="268"/>
      <c r="G37" s="390" t="str">
        <f>IF(Snr!$L$23=6,"won",IF(Snr!$L$23=4,"drew",IF(Snr!$L$23=2,"lost","")))</f>
        <v>lost</v>
      </c>
      <c r="H37" s="124"/>
      <c r="I37" s="124" t="s">
        <v>84</v>
      </c>
      <c r="J37" s="122"/>
      <c r="K37" s="245"/>
      <c r="L37" s="107">
        <f>IF(H37="y",1,IF(I37="y",2,0))</f>
        <v>2</v>
      </c>
      <c r="M37" s="242"/>
    </row>
    <row r="38" spans="1:13" s="106" customFormat="1" ht="19.5" customHeight="1">
      <c r="A38" s="119">
        <v>15</v>
      </c>
      <c r="B38" s="393" t="s">
        <v>181</v>
      </c>
      <c r="C38" s="394"/>
      <c r="D38" s="120"/>
      <c r="E38" s="393" t="s">
        <v>178</v>
      </c>
      <c r="F38" s="395"/>
      <c r="G38" s="390" t="str">
        <f>IF(Snr!$L$25=6,"won",IF(Snr!$L$25=4,"drew",IF(Snr!$L$25=2,"lost","")))</f>
        <v>lost</v>
      </c>
      <c r="H38" s="124" t="s">
        <v>84</v>
      </c>
      <c r="I38" s="124"/>
      <c r="J38" s="122"/>
      <c r="K38" s="245"/>
      <c r="L38" s="107">
        <f>IF(H38="y",1,IF(I38="y",2,0))</f>
        <v>1</v>
      </c>
      <c r="M38" s="242"/>
    </row>
    <row r="39" spans="11:13" ht="18.75" thickBot="1">
      <c r="K39" s="247" t="s">
        <v>86</v>
      </c>
      <c r="L39" s="248">
        <f>SUM(L32:L38)</f>
        <v>6</v>
      </c>
      <c r="M39" s="249"/>
    </row>
  </sheetData>
  <sheetProtection password="CAEF" sheet="1" objects="1" scenarios="1" selectLockedCells="1"/>
  <mergeCells count="48">
    <mergeCell ref="B16:C16"/>
    <mergeCell ref="A13:B13"/>
    <mergeCell ref="E11:F11"/>
    <mergeCell ref="G3:I3"/>
    <mergeCell ref="G4:I4"/>
    <mergeCell ref="B7:C7"/>
    <mergeCell ref="E7:F7"/>
    <mergeCell ref="B3:D3"/>
    <mergeCell ref="A8:B8"/>
    <mergeCell ref="B26:C26"/>
    <mergeCell ref="A19:B19"/>
    <mergeCell ref="A24:B24"/>
    <mergeCell ref="B9:C9"/>
    <mergeCell ref="B10:C10"/>
    <mergeCell ref="B11:C11"/>
    <mergeCell ref="B14:C14"/>
    <mergeCell ref="B15:C15"/>
    <mergeCell ref="B21:C21"/>
    <mergeCell ref="B20:C20"/>
    <mergeCell ref="B22:C22"/>
    <mergeCell ref="K7:M7"/>
    <mergeCell ref="E36:F36"/>
    <mergeCell ref="E37:F37"/>
    <mergeCell ref="E9:F9"/>
    <mergeCell ref="E10:F10"/>
    <mergeCell ref="B27:C27"/>
    <mergeCell ref="B31:C31"/>
    <mergeCell ref="B32:C32"/>
    <mergeCell ref="B25:C25"/>
    <mergeCell ref="B33:C33"/>
    <mergeCell ref="A30:B30"/>
    <mergeCell ref="B36:C36"/>
    <mergeCell ref="B37:C37"/>
    <mergeCell ref="A35:B35"/>
    <mergeCell ref="B38:C38"/>
    <mergeCell ref="E14:F14"/>
    <mergeCell ref="E15:F15"/>
    <mergeCell ref="E16:F16"/>
    <mergeCell ref="E20:F20"/>
    <mergeCell ref="E21:F21"/>
    <mergeCell ref="E22:F22"/>
    <mergeCell ref="E25:F25"/>
    <mergeCell ref="E38:F38"/>
    <mergeCell ref="E33:F33"/>
    <mergeCell ref="E27:F27"/>
    <mergeCell ref="E31:F31"/>
    <mergeCell ref="E32:F32"/>
    <mergeCell ref="E26:F26"/>
  </mergeCells>
  <conditionalFormatting sqref="G9:G11 G14:G16 G20:G22 G25:G27 G31:G33 G36:G38">
    <cfRule type="cellIs" priority="1" dxfId="21" operator="equal" stopIfTrue="1">
      <formula>"won"</formula>
    </cfRule>
    <cfRule type="cellIs" priority="2" dxfId="22" operator="equal" stopIfTrue="1">
      <formula>"drew"</formula>
    </cfRule>
  </conditionalFormatting>
  <dataValidations count="1">
    <dataValidation type="list" allowBlank="1" showInputMessage="1" showErrorMessage="1" sqref="H10:I11 H14:I16 H21:I22 H25:I27 H32:I33 H36:I38">
      <formula1>$K$10:$K$11</formula1>
    </dataValidation>
  </dataValidations>
  <printOptions horizontalCentered="1"/>
  <pageMargins left="0.31496062992125984" right="0.31496062992125984" top="0.984251968503937" bottom="0.11811023622047245" header="0.5905511811023623" footer="0.11811023622047245"/>
  <pageSetup horizontalDpi="300" verticalDpi="300" orientation="portrait" paperSize="9" scale="93" r:id="rId3"/>
  <headerFooter alignWithMargins="0">
    <oddHeader>&amp;C&amp;"Arial,Bold"&amp;22RIDL Final - Team Sheet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PageLayoutView="0" workbookViewId="0" topLeftCell="A1">
      <selection activeCell="B32" sqref="B32:F32"/>
    </sheetView>
  </sheetViews>
  <sheetFormatPr defaultColWidth="11.421875" defaultRowHeight="12.75"/>
  <cols>
    <col min="1" max="1" width="15.00390625" style="126" customWidth="1"/>
    <col min="2" max="3" width="13.8515625" style="126" customWidth="1"/>
    <col min="4" max="4" width="1.8515625" style="126" customWidth="1"/>
    <col min="5" max="6" width="13.8515625" style="126" customWidth="1"/>
    <col min="7" max="7" width="7.57421875" style="126" customWidth="1"/>
    <col min="8" max="9" width="10.00390625" style="127" customWidth="1"/>
    <col min="10" max="10" width="10.00390625" style="126" customWidth="1"/>
    <col min="11" max="16384" width="11.421875" style="126" customWidth="1"/>
  </cols>
  <sheetData>
    <row r="1" spans="1:10" s="104" customFormat="1" ht="23.25">
      <c r="A1" s="102" t="s">
        <v>83</v>
      </c>
      <c r="B1" s="219" t="str">
        <f>IF(Master!B28="","",Master!A28)</f>
        <v>C</v>
      </c>
      <c r="C1" s="102" t="str">
        <f>IF(Master!B28="","",Master!B28)</f>
        <v>South Central</v>
      </c>
      <c r="D1" s="103"/>
      <c r="G1" s="105"/>
      <c r="H1" s="105"/>
      <c r="I1" s="105"/>
      <c r="J1" s="105"/>
    </row>
    <row r="2" spans="2:9" s="106" customFormat="1" ht="19.5" customHeight="1">
      <c r="B2" s="107"/>
      <c r="H2" s="108"/>
      <c r="I2" s="108"/>
    </row>
    <row r="3" spans="1:9" s="106" customFormat="1" ht="19.5" customHeight="1">
      <c r="A3" s="109" t="s">
        <v>43</v>
      </c>
      <c r="B3" s="286" t="s">
        <v>114</v>
      </c>
      <c r="C3" s="287"/>
      <c r="D3" s="288"/>
      <c r="F3" s="110" t="s">
        <v>26</v>
      </c>
      <c r="G3" s="282" t="str">
        <f>Master!$B$3</f>
        <v>Guildford</v>
      </c>
      <c r="H3" s="283"/>
      <c r="I3" s="284"/>
    </row>
    <row r="4" spans="6:9" s="106" customFormat="1" ht="19.5" customHeight="1">
      <c r="F4" s="110" t="s">
        <v>27</v>
      </c>
      <c r="G4" s="282" t="str">
        <f>Master!$B$4</f>
        <v>19 October 2013</v>
      </c>
      <c r="H4" s="283"/>
      <c r="I4" s="284"/>
    </row>
    <row r="5" spans="6:9" s="106" customFormat="1" ht="19.5" customHeight="1">
      <c r="F5" s="110" t="s">
        <v>28</v>
      </c>
      <c r="G5" s="111" t="str">
        <f>Master!$B$5</f>
        <v>5:00-8:15pm</v>
      </c>
      <c r="H5" s="112"/>
      <c r="I5" s="113"/>
    </row>
    <row r="6" spans="1:9" s="106" customFormat="1" ht="19.5" customHeight="1" thickBot="1">
      <c r="A6" s="114"/>
      <c r="B6" s="115"/>
      <c r="C6" s="115"/>
      <c r="D6" s="115"/>
      <c r="H6" s="108"/>
      <c r="I6" s="108"/>
    </row>
    <row r="7" spans="1:13" s="106" customFormat="1" ht="19.5" customHeight="1" thickBot="1">
      <c r="A7" s="106" t="s">
        <v>44</v>
      </c>
      <c r="B7" s="285" t="s">
        <v>45</v>
      </c>
      <c r="C7" s="285"/>
      <c r="E7" s="285" t="s">
        <v>46</v>
      </c>
      <c r="F7" s="285"/>
      <c r="H7" s="108" t="s">
        <v>47</v>
      </c>
      <c r="I7" s="108" t="s">
        <v>47</v>
      </c>
      <c r="K7" s="275" t="s">
        <v>87</v>
      </c>
      <c r="L7" s="276"/>
      <c r="M7" s="277"/>
    </row>
    <row r="8" spans="1:13" s="106" customFormat="1" ht="19.5" customHeight="1" thickBot="1">
      <c r="A8" s="280" t="s">
        <v>48</v>
      </c>
      <c r="B8" s="281"/>
      <c r="C8" s="116" t="str">
        <f>Master!$B$9</f>
        <v>Rhythm Blues</v>
      </c>
      <c r="D8" s="117"/>
      <c r="E8" s="117"/>
      <c r="F8" s="118"/>
      <c r="H8" s="108" t="s">
        <v>49</v>
      </c>
      <c r="I8" s="108" t="s">
        <v>50</v>
      </c>
      <c r="K8" s="250" t="s">
        <v>88</v>
      </c>
      <c r="L8" s="107"/>
      <c r="M8" s="242"/>
    </row>
    <row r="9" spans="1:13" s="106" customFormat="1" ht="19.5" customHeight="1">
      <c r="A9" s="119">
        <v>1</v>
      </c>
      <c r="B9" s="269" t="s">
        <v>152</v>
      </c>
      <c r="C9" s="274"/>
      <c r="D9" s="120"/>
      <c r="E9" s="269" t="s">
        <v>153</v>
      </c>
      <c r="F9" s="270"/>
      <c r="G9" s="390" t="str">
        <f>IF(Jnr!$M$11=6,"won",IF(Jnr!$M$11=4,"drew",IF(Jnr!$M$11=2,"lost","")))</f>
        <v>won</v>
      </c>
      <c r="H9" s="121"/>
      <c r="I9" s="121"/>
      <c r="J9" s="122"/>
      <c r="K9" s="251" t="s">
        <v>85</v>
      </c>
      <c r="L9" s="107" t="s">
        <v>89</v>
      </c>
      <c r="M9" s="242"/>
    </row>
    <row r="10" spans="1:13" s="106" customFormat="1" ht="19.5" customHeight="1">
      <c r="A10" s="119">
        <v>2</v>
      </c>
      <c r="B10" s="267" t="s">
        <v>157</v>
      </c>
      <c r="C10" s="271"/>
      <c r="D10" s="123"/>
      <c r="E10" s="267" t="s">
        <v>154</v>
      </c>
      <c r="F10" s="268"/>
      <c r="G10" s="390" t="str">
        <f>IF(Jnr!$M$12=6,"won",IF(Jnr!$M$12=4,"drew",IF(Jnr!$M$12=2,"lost","")))</f>
        <v>lost</v>
      </c>
      <c r="H10" s="124"/>
      <c r="I10" s="124"/>
      <c r="J10" s="125" t="s">
        <v>81</v>
      </c>
      <c r="K10" s="251" t="s">
        <v>81</v>
      </c>
      <c r="L10" s="107">
        <f>IF(H10="y",1,IF(I10="y",2,0))</f>
        <v>0</v>
      </c>
      <c r="M10" s="242"/>
    </row>
    <row r="11" spans="1:13" s="106" customFormat="1" ht="19.5" customHeight="1">
      <c r="A11" s="119">
        <v>3</v>
      </c>
      <c r="B11" s="393" t="s">
        <v>158</v>
      </c>
      <c r="C11" s="394"/>
      <c r="D11" s="120"/>
      <c r="E11" s="393" t="s">
        <v>153</v>
      </c>
      <c r="F11" s="395"/>
      <c r="G11" s="390" t="str">
        <f>IF(Jnr!$M$15=6,"won",IF(Jnr!$M$15=4,"drew",IF(Jnr!$M$15=2,"lost","")))</f>
        <v>won</v>
      </c>
      <c r="H11" s="124" t="s">
        <v>84</v>
      </c>
      <c r="I11" s="124"/>
      <c r="J11" s="122"/>
      <c r="K11" s="252" t="s">
        <v>84</v>
      </c>
      <c r="L11" s="107">
        <f>IF(H11="y",1,IF(I11="y",2,0))</f>
        <v>1</v>
      </c>
      <c r="M11" s="242"/>
    </row>
    <row r="12" spans="11:13" ht="9.75" customHeight="1" thickBot="1">
      <c r="K12" s="243"/>
      <c r="L12" s="240"/>
      <c r="M12" s="244"/>
    </row>
    <row r="13" spans="1:13" s="106" customFormat="1" ht="19.5" customHeight="1" thickBot="1">
      <c r="A13" s="280" t="s">
        <v>51</v>
      </c>
      <c r="B13" s="281"/>
      <c r="C13" s="116" t="str">
        <f>Master!$B$10</f>
        <v>Fiesta Tango</v>
      </c>
      <c r="D13" s="117"/>
      <c r="E13" s="117"/>
      <c r="F13" s="118"/>
      <c r="H13" s="108"/>
      <c r="I13" s="108"/>
      <c r="K13" s="245"/>
      <c r="L13" s="107"/>
      <c r="M13" s="242"/>
    </row>
    <row r="14" spans="1:13" s="106" customFormat="1" ht="19.5" customHeight="1">
      <c r="A14" s="119">
        <v>1</v>
      </c>
      <c r="B14" s="391" t="s">
        <v>159</v>
      </c>
      <c r="C14" s="392"/>
      <c r="D14" s="396"/>
      <c r="E14" s="391" t="s">
        <v>155</v>
      </c>
      <c r="F14" s="401"/>
      <c r="G14" s="390" t="str">
        <f>IF(Jnr!$M$22=6,"won",IF(Jnr!$M$22=4,"drew",IF(Jnr!$M$22=2,"lost","")))</f>
        <v>won</v>
      </c>
      <c r="H14" s="124"/>
      <c r="I14" s="124"/>
      <c r="J14" s="122"/>
      <c r="K14" s="245"/>
      <c r="L14" s="107">
        <f>IF(H14="y",1,IF(I14="y",2,0))</f>
        <v>0</v>
      </c>
      <c r="M14" s="242"/>
    </row>
    <row r="15" spans="1:13" s="106" customFormat="1" ht="19.5" customHeight="1">
      <c r="A15" s="119">
        <v>2</v>
      </c>
      <c r="B15" s="267" t="s">
        <v>156</v>
      </c>
      <c r="C15" s="271"/>
      <c r="D15" s="123"/>
      <c r="E15" s="267" t="s">
        <v>155</v>
      </c>
      <c r="F15" s="268"/>
      <c r="G15" s="390" t="str">
        <f>IF(Jnr!$M$23=6,"won",IF(Jnr!$M$23=4,"drew",IF(Jnr!$M$23=2,"lost","")))</f>
        <v>lost</v>
      </c>
      <c r="H15" s="124" t="s">
        <v>84</v>
      </c>
      <c r="I15" s="124"/>
      <c r="J15" s="122"/>
      <c r="K15" s="245"/>
      <c r="L15" s="107">
        <f>IF(H15="y",1,IF(I15="y",2,0))</f>
        <v>1</v>
      </c>
      <c r="M15" s="242"/>
    </row>
    <row r="16" spans="1:13" s="106" customFormat="1" ht="19.5" customHeight="1">
      <c r="A16" s="119">
        <v>3</v>
      </c>
      <c r="B16" s="267" t="s">
        <v>160</v>
      </c>
      <c r="C16" s="271"/>
      <c r="D16" s="123"/>
      <c r="E16" s="267" t="s">
        <v>166</v>
      </c>
      <c r="F16" s="268"/>
      <c r="G16" s="390" t="str">
        <f>IF(Jnr!$M$26=6,"won",IF(Jnr!$M$26=4,"drew",IF(Jnr!$M$26=2,"lost","")))</f>
        <v>won</v>
      </c>
      <c r="H16" s="124"/>
      <c r="I16" s="124"/>
      <c r="J16" s="122"/>
      <c r="K16" s="245"/>
      <c r="L16" s="107">
        <f>IF(H16="y",1,IF(I16="y",2,0))</f>
        <v>0</v>
      </c>
      <c r="M16" s="242"/>
    </row>
    <row r="17" spans="1:13" ht="18">
      <c r="A17" s="128"/>
      <c r="B17" s="128"/>
      <c r="C17" s="128"/>
      <c r="D17" s="128"/>
      <c r="E17" s="128"/>
      <c r="F17" s="128"/>
      <c r="G17" s="128"/>
      <c r="H17" s="129"/>
      <c r="I17" s="129"/>
      <c r="K17" s="246" t="s">
        <v>86</v>
      </c>
      <c r="L17" s="241">
        <f>SUM(L10:L16)</f>
        <v>2</v>
      </c>
      <c r="M17" s="244"/>
    </row>
    <row r="18" spans="11:13" ht="15.75" thickBot="1">
      <c r="K18" s="243"/>
      <c r="L18" s="240"/>
      <c r="M18" s="244"/>
    </row>
    <row r="19" spans="1:13" s="106" customFormat="1" ht="19.5" customHeight="1" thickBot="1">
      <c r="A19" s="278" t="s">
        <v>52</v>
      </c>
      <c r="B19" s="279"/>
      <c r="C19" s="130" t="str">
        <f>Master!$B$15</f>
        <v>Hickory Hoedown</v>
      </c>
      <c r="D19" s="131"/>
      <c r="E19" s="131"/>
      <c r="F19" s="118"/>
      <c r="H19" s="108"/>
      <c r="I19" s="108"/>
      <c r="K19" s="245"/>
      <c r="L19" s="107"/>
      <c r="M19" s="242"/>
    </row>
    <row r="20" spans="1:13" s="106" customFormat="1" ht="19.5" customHeight="1">
      <c r="A20" s="119">
        <v>4</v>
      </c>
      <c r="B20" s="269" t="s">
        <v>115</v>
      </c>
      <c r="C20" s="274"/>
      <c r="D20" s="120"/>
      <c r="E20" s="269" t="s">
        <v>153</v>
      </c>
      <c r="F20" s="270"/>
      <c r="G20" s="390" t="str">
        <f>IF(Inter!$M$11=6,"won",IF(Inter!$M$11=4,"drew",IF(Inter!$M$11=2,"lost","")))</f>
        <v>lost</v>
      </c>
      <c r="H20" s="121"/>
      <c r="I20" s="121"/>
      <c r="J20" s="122"/>
      <c r="K20" s="245"/>
      <c r="L20" s="107"/>
      <c r="M20" s="242"/>
    </row>
    <row r="21" spans="1:13" s="106" customFormat="1" ht="19.5" customHeight="1">
      <c r="A21" s="119">
        <v>5</v>
      </c>
      <c r="B21" s="267" t="s">
        <v>165</v>
      </c>
      <c r="C21" s="271"/>
      <c r="D21" s="123"/>
      <c r="E21" s="267" t="s">
        <v>166</v>
      </c>
      <c r="F21" s="268"/>
      <c r="G21" s="390" t="str">
        <f>IF(Inter!$M$12=6,"won",IF(Inter!$M$12=4,"drew",IF(Inter!$M$12=2,"lost","")))</f>
        <v>won</v>
      </c>
      <c r="H21" s="124"/>
      <c r="I21" s="124"/>
      <c r="J21" s="122"/>
      <c r="K21" s="245"/>
      <c r="L21" s="107">
        <f>IF(H21="y",1,IF(I21="y",2,0))</f>
        <v>0</v>
      </c>
      <c r="M21" s="242"/>
    </row>
    <row r="22" spans="1:13" s="106" customFormat="1" ht="19.5" customHeight="1">
      <c r="A22" s="119">
        <v>6</v>
      </c>
      <c r="B22" s="267" t="s">
        <v>164</v>
      </c>
      <c r="C22" s="271"/>
      <c r="D22" s="123"/>
      <c r="E22" s="267" t="s">
        <v>161</v>
      </c>
      <c r="F22" s="268"/>
      <c r="G22" s="390" t="str">
        <f>IF(Inter!$M$15=6,"won",IF(Inter!$M$15=4,"drew",IF(Inter!$M$15=2,"lost","")))</f>
        <v>lost</v>
      </c>
      <c r="H22" s="124"/>
      <c r="I22" s="124"/>
      <c r="J22" s="122"/>
      <c r="K22" s="245"/>
      <c r="L22" s="107">
        <f>IF(H22="y",1,IF(I22="y",2,0))</f>
        <v>0</v>
      </c>
      <c r="M22" s="242"/>
    </row>
    <row r="23" spans="11:13" ht="9.75" customHeight="1" thickBot="1">
      <c r="K23" s="243"/>
      <c r="L23" s="240"/>
      <c r="M23" s="244"/>
    </row>
    <row r="24" spans="1:13" s="106" customFormat="1" ht="19.5" customHeight="1" thickBot="1">
      <c r="A24" s="278" t="s">
        <v>53</v>
      </c>
      <c r="B24" s="279"/>
      <c r="C24" s="130" t="str">
        <f>Master!$B$16</f>
        <v>Prelim Waltz</v>
      </c>
      <c r="D24" s="131"/>
      <c r="E24" s="131"/>
      <c r="F24" s="118"/>
      <c r="H24" s="108"/>
      <c r="I24" s="108"/>
      <c r="K24" s="245"/>
      <c r="L24" s="107"/>
      <c r="M24" s="242"/>
    </row>
    <row r="25" spans="1:13" s="106" customFormat="1" ht="19.5" customHeight="1">
      <c r="A25" s="119">
        <v>7</v>
      </c>
      <c r="B25" s="267" t="s">
        <v>172</v>
      </c>
      <c r="C25" s="271"/>
      <c r="D25" s="120"/>
      <c r="E25" s="269" t="s">
        <v>153</v>
      </c>
      <c r="F25" s="270"/>
      <c r="G25" s="390" t="str">
        <f>IF(Inter!$M$22=6,"won",IF(Inter!$M$22=4,"drew",IF(Inter!$M$22=2,"lost","")))</f>
        <v>lost</v>
      </c>
      <c r="H25" s="124" t="s">
        <v>84</v>
      </c>
      <c r="I25" s="124"/>
      <c r="J25" s="122"/>
      <c r="K25" s="245"/>
      <c r="L25" s="107">
        <f>IF(H25="y",1,IF(I25="y",2,0))</f>
        <v>1</v>
      </c>
      <c r="M25" s="242"/>
    </row>
    <row r="26" spans="1:13" s="106" customFormat="1" ht="19.5" customHeight="1">
      <c r="A26" s="119">
        <v>8</v>
      </c>
      <c r="B26" s="267" t="s">
        <v>162</v>
      </c>
      <c r="C26" s="271"/>
      <c r="D26" s="123"/>
      <c r="E26" s="267" t="s">
        <v>161</v>
      </c>
      <c r="F26" s="268"/>
      <c r="G26" s="390" t="str">
        <f>IF(Inter!$M$23=6,"won",IF(Inter!$M$23=4,"drew",IF(Inter!$M$23=2,"lost","")))</f>
        <v>lost</v>
      </c>
      <c r="H26" s="124" t="s">
        <v>84</v>
      </c>
      <c r="I26" s="124"/>
      <c r="J26" s="122"/>
      <c r="K26" s="245"/>
      <c r="L26" s="107">
        <f>IF(H26="y",1,IF(I26="y",2,0))</f>
        <v>1</v>
      </c>
      <c r="M26" s="242"/>
    </row>
    <row r="27" spans="1:13" s="106" customFormat="1" ht="19.5" customHeight="1">
      <c r="A27" s="119">
        <v>9</v>
      </c>
      <c r="B27" s="267" t="s">
        <v>163</v>
      </c>
      <c r="C27" s="271"/>
      <c r="D27" s="123"/>
      <c r="E27" s="267" t="s">
        <v>154</v>
      </c>
      <c r="F27" s="268"/>
      <c r="G27" s="390" t="str">
        <f>IF(Inter!$M$26=6,"won",IF(Inter!$M$26=4,"drew",IF(Inter!$M$26=2,"lost","")))</f>
        <v>lost</v>
      </c>
      <c r="H27" s="124"/>
      <c r="I27" s="124"/>
      <c r="J27" s="122"/>
      <c r="K27" s="245"/>
      <c r="L27" s="107">
        <f>IF(H27="y",1,IF(I27="y",2,0))</f>
        <v>0</v>
      </c>
      <c r="M27" s="242"/>
    </row>
    <row r="28" spans="1:13" ht="18">
      <c r="A28" s="128"/>
      <c r="B28" s="128"/>
      <c r="C28" s="128"/>
      <c r="D28" s="128"/>
      <c r="E28" s="128"/>
      <c r="F28" s="128"/>
      <c r="G28" s="128"/>
      <c r="H28" s="129"/>
      <c r="I28" s="129"/>
      <c r="K28" s="246" t="s">
        <v>86</v>
      </c>
      <c r="L28" s="241">
        <f>SUM(L21:L27)</f>
        <v>2</v>
      </c>
      <c r="M28" s="244"/>
    </row>
    <row r="29" spans="11:13" ht="15.75" thickBot="1">
      <c r="K29" s="243"/>
      <c r="L29" s="240"/>
      <c r="M29" s="244"/>
    </row>
    <row r="30" spans="1:13" s="106" customFormat="1" ht="19.5" customHeight="1" thickBot="1">
      <c r="A30" s="272" t="s">
        <v>54</v>
      </c>
      <c r="B30" s="273"/>
      <c r="C30" s="132" t="str">
        <f>Master!$B$21</f>
        <v>Tango</v>
      </c>
      <c r="D30" s="133"/>
      <c r="E30" s="133"/>
      <c r="F30" s="118"/>
      <c r="H30" s="108"/>
      <c r="I30" s="108"/>
      <c r="K30" s="245"/>
      <c r="L30" s="107"/>
      <c r="M30" s="242"/>
    </row>
    <row r="31" spans="1:13" s="106" customFormat="1" ht="19.5" customHeight="1">
      <c r="A31" s="119">
        <v>10</v>
      </c>
      <c r="B31" s="269" t="s">
        <v>167</v>
      </c>
      <c r="C31" s="274"/>
      <c r="D31" s="120"/>
      <c r="E31" s="269" t="s">
        <v>168</v>
      </c>
      <c r="F31" s="270"/>
      <c r="G31" s="390" t="str">
        <f>IF(Snr!$M$11=6,"won",IF(Snr!$M$11=4,"drew",IF(Snr!$M$11=2,"lost","")))</f>
        <v>won</v>
      </c>
      <c r="H31" s="121"/>
      <c r="I31" s="121"/>
      <c r="J31" s="122"/>
      <c r="K31" s="245"/>
      <c r="L31" s="107"/>
      <c r="M31" s="242"/>
    </row>
    <row r="32" spans="1:13" s="106" customFormat="1" ht="19.5" customHeight="1">
      <c r="A32" s="119">
        <v>11</v>
      </c>
      <c r="B32" s="267" t="s">
        <v>172</v>
      </c>
      <c r="C32" s="271"/>
      <c r="D32" s="123"/>
      <c r="E32" s="267" t="s">
        <v>169</v>
      </c>
      <c r="F32" s="268"/>
      <c r="G32" s="390" t="str">
        <f>IF(Snr!$M$12=6,"won",IF(Snr!$M$12=4,"drew",IF(Snr!$M$12=2,"lost","")))</f>
        <v>won</v>
      </c>
      <c r="H32" s="124"/>
      <c r="I32" s="124"/>
      <c r="J32" s="122"/>
      <c r="K32" s="245"/>
      <c r="L32" s="107">
        <f>IF(H32="y",1,IF(I32="y",2,0))</f>
        <v>0</v>
      </c>
      <c r="M32" s="242"/>
    </row>
    <row r="33" spans="1:13" s="106" customFormat="1" ht="19.5" customHeight="1">
      <c r="A33" s="119">
        <v>12</v>
      </c>
      <c r="B33" s="393" t="s">
        <v>165</v>
      </c>
      <c r="C33" s="394"/>
      <c r="D33" s="120"/>
      <c r="E33" s="393" t="s">
        <v>168</v>
      </c>
      <c r="F33" s="395"/>
      <c r="G33" s="390" t="str">
        <f>IF(Snr!$M$15=6,"won",IF(Snr!$M$15=4,"drew",IF(Snr!$M$15=2,"lost","")))</f>
        <v>lost</v>
      </c>
      <c r="H33" s="124" t="s">
        <v>84</v>
      </c>
      <c r="I33" s="124"/>
      <c r="J33" s="122"/>
      <c r="K33" s="245"/>
      <c r="L33" s="107">
        <f>IF(H33="y",1,IF(I33="y",2,0))</f>
        <v>1</v>
      </c>
      <c r="M33" s="242"/>
    </row>
    <row r="34" spans="11:13" ht="9.75" customHeight="1" thickBot="1">
      <c r="K34" s="243"/>
      <c r="L34" s="240"/>
      <c r="M34" s="244"/>
    </row>
    <row r="35" spans="1:13" s="106" customFormat="1" ht="19.5" customHeight="1" thickBot="1">
      <c r="A35" s="272" t="s">
        <v>55</v>
      </c>
      <c r="B35" s="273"/>
      <c r="C35" s="132" t="str">
        <f>Master!$B$22</f>
        <v>Quickstep</v>
      </c>
      <c r="D35" s="133"/>
      <c r="E35" s="133"/>
      <c r="F35" s="118"/>
      <c r="H35" s="108"/>
      <c r="I35" s="108"/>
      <c r="K35" s="245"/>
      <c r="L35" s="107"/>
      <c r="M35" s="242"/>
    </row>
    <row r="36" spans="1:13" s="106" customFormat="1" ht="19.5" customHeight="1">
      <c r="A36" s="119">
        <v>13</v>
      </c>
      <c r="B36" s="267" t="s">
        <v>171</v>
      </c>
      <c r="C36" s="271"/>
      <c r="D36" s="120"/>
      <c r="E36" s="267" t="s">
        <v>169</v>
      </c>
      <c r="F36" s="268"/>
      <c r="G36" s="390" t="str">
        <f>IF(Snr!$M$22=6,"won",IF(Snr!$M$22=4,"drew",IF(Snr!$M$22=2,"lost","")))</f>
        <v>won</v>
      </c>
      <c r="H36" s="124" t="s">
        <v>84</v>
      </c>
      <c r="I36" s="124"/>
      <c r="J36" s="122"/>
      <c r="K36" s="245"/>
      <c r="L36" s="107">
        <f>IF(H36="y",1,IF(I36="y",2,0))</f>
        <v>1</v>
      </c>
      <c r="M36" s="242"/>
    </row>
    <row r="37" spans="1:13" s="106" customFormat="1" ht="19.5" customHeight="1">
      <c r="A37" s="119">
        <v>14</v>
      </c>
      <c r="B37" s="267" t="s">
        <v>170</v>
      </c>
      <c r="C37" s="271"/>
      <c r="D37" s="123"/>
      <c r="E37" s="267" t="s">
        <v>169</v>
      </c>
      <c r="F37" s="268"/>
      <c r="G37" s="390" t="str">
        <f>IF(Snr!$M$23=6,"won",IF(Snr!$M$23=4,"drew",IF(Snr!$M$23=2,"lost","")))</f>
        <v>won</v>
      </c>
      <c r="H37" s="124" t="s">
        <v>84</v>
      </c>
      <c r="I37" s="124"/>
      <c r="J37" s="122"/>
      <c r="K37" s="245"/>
      <c r="L37" s="107">
        <f>IF(H37="y",1,IF(I37="y",2,0))</f>
        <v>1</v>
      </c>
      <c r="M37" s="242"/>
    </row>
    <row r="38" spans="1:13" s="106" customFormat="1" ht="19.5" customHeight="1">
      <c r="A38" s="119">
        <v>15</v>
      </c>
      <c r="B38" s="267" t="s">
        <v>171</v>
      </c>
      <c r="C38" s="271"/>
      <c r="D38" s="123"/>
      <c r="E38" s="267" t="s">
        <v>169</v>
      </c>
      <c r="F38" s="268"/>
      <c r="G38" s="390" t="str">
        <f>IF(Snr!$M$26=6,"won",IF(Snr!$M$26=4,"drew",IF(Snr!$M$26=2,"lost","")))</f>
        <v>lost</v>
      </c>
      <c r="H38" s="124"/>
      <c r="I38" s="124" t="s">
        <v>84</v>
      </c>
      <c r="J38" s="122"/>
      <c r="K38" s="245"/>
      <c r="L38" s="107">
        <f>IF(H38="y",1,IF(I38="y",2,0))</f>
        <v>2</v>
      </c>
      <c r="M38" s="242"/>
    </row>
    <row r="39" spans="11:13" ht="18.75" thickBot="1">
      <c r="K39" s="247" t="s">
        <v>86</v>
      </c>
      <c r="L39" s="248">
        <f>SUM(L32:L38)</f>
        <v>5</v>
      </c>
      <c r="M39" s="249"/>
    </row>
  </sheetData>
  <sheetProtection password="CAEF" sheet="1" objects="1" scenarios="1" selectLockedCells="1"/>
  <mergeCells count="48">
    <mergeCell ref="E20:F20"/>
    <mergeCell ref="E37:F37"/>
    <mergeCell ref="E38:F38"/>
    <mergeCell ref="B36:C36"/>
    <mergeCell ref="B37:C37"/>
    <mergeCell ref="B38:C38"/>
    <mergeCell ref="E31:F31"/>
    <mergeCell ref="E32:F32"/>
    <mergeCell ref="E33:F33"/>
    <mergeCell ref="E36:F36"/>
    <mergeCell ref="E9:F9"/>
    <mergeCell ref="E10:F10"/>
    <mergeCell ref="E11:F11"/>
    <mergeCell ref="E14:F14"/>
    <mergeCell ref="A30:B30"/>
    <mergeCell ref="B14:C14"/>
    <mergeCell ref="B15:C15"/>
    <mergeCell ref="E26:F26"/>
    <mergeCell ref="E27:F27"/>
    <mergeCell ref="E21:F21"/>
    <mergeCell ref="E22:F22"/>
    <mergeCell ref="E25:F25"/>
    <mergeCell ref="E15:F15"/>
    <mergeCell ref="E16:F16"/>
    <mergeCell ref="A35:B35"/>
    <mergeCell ref="A8:B8"/>
    <mergeCell ref="A13:B13"/>
    <mergeCell ref="A19:B19"/>
    <mergeCell ref="A24:B24"/>
    <mergeCell ref="B9:C9"/>
    <mergeCell ref="B27:C27"/>
    <mergeCell ref="B31:C31"/>
    <mergeCell ref="B32:C32"/>
    <mergeCell ref="B33:C33"/>
    <mergeCell ref="K7:M7"/>
    <mergeCell ref="G3:I3"/>
    <mergeCell ref="G4:I4"/>
    <mergeCell ref="B7:C7"/>
    <mergeCell ref="E7:F7"/>
    <mergeCell ref="B3:D3"/>
    <mergeCell ref="B10:C10"/>
    <mergeCell ref="B11:C11"/>
    <mergeCell ref="B25:C25"/>
    <mergeCell ref="B26:C26"/>
    <mergeCell ref="B16:C16"/>
    <mergeCell ref="B20:C20"/>
    <mergeCell ref="B21:C21"/>
    <mergeCell ref="B22:C22"/>
  </mergeCells>
  <conditionalFormatting sqref="G9:G11 G14:G16 G20:G22 G25:G27 G31:G33 G36:G38">
    <cfRule type="cellIs" priority="1" dxfId="21" operator="equal" stopIfTrue="1">
      <formula>"won"</formula>
    </cfRule>
    <cfRule type="cellIs" priority="2" dxfId="22" operator="equal" stopIfTrue="1">
      <formula>"drew"</formula>
    </cfRule>
  </conditionalFormatting>
  <dataValidations count="1">
    <dataValidation type="list" allowBlank="1" showInputMessage="1" showErrorMessage="1" sqref="H10:I11 H14:I16 H21:I22 H25:I27 H32:I33 H36:I38">
      <formula1>$K$10:$K$11</formula1>
    </dataValidation>
  </dataValidations>
  <printOptions horizontalCentered="1"/>
  <pageMargins left="0.31496062992125984" right="0.31496062992125984" top="0.984251968503937" bottom="0.11811023622047245" header="0.5905511811023623" footer="0.11811023622047245"/>
  <pageSetup horizontalDpi="300" verticalDpi="300" orientation="portrait" paperSize="9" scale="93" r:id="rId3"/>
  <headerFooter alignWithMargins="0">
    <oddHeader>&amp;C&amp;"Arial,Bold"&amp;22RIDL Final - Team Sheet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PageLayoutView="0" workbookViewId="0" topLeftCell="B1">
      <selection activeCell="B37" sqref="B37:C37"/>
    </sheetView>
  </sheetViews>
  <sheetFormatPr defaultColWidth="11.421875" defaultRowHeight="12.75"/>
  <cols>
    <col min="1" max="1" width="15.00390625" style="126" customWidth="1"/>
    <col min="2" max="3" width="13.8515625" style="126" customWidth="1"/>
    <col min="4" max="4" width="1.8515625" style="126" customWidth="1"/>
    <col min="5" max="6" width="13.8515625" style="126" customWidth="1"/>
    <col min="7" max="7" width="7.57421875" style="126" customWidth="1"/>
    <col min="8" max="9" width="10.00390625" style="127" customWidth="1"/>
    <col min="10" max="10" width="10.00390625" style="126" customWidth="1"/>
    <col min="11" max="16384" width="11.421875" style="126" customWidth="1"/>
  </cols>
  <sheetData>
    <row r="1" spans="1:10" s="104" customFormat="1" ht="23.25">
      <c r="A1" s="102" t="s">
        <v>83</v>
      </c>
      <c r="B1" s="219" t="str">
        <f>IF(Master!B29="","",Master!A29)</f>
        <v>D</v>
      </c>
      <c r="C1" s="102" t="str">
        <f>IF(Master!B29="","",Master!B29)</f>
        <v>South West</v>
      </c>
      <c r="D1" s="103"/>
      <c r="G1" s="105"/>
      <c r="H1" s="105"/>
      <c r="I1" s="105"/>
      <c r="J1" s="105"/>
    </row>
    <row r="2" spans="2:9" s="106" customFormat="1" ht="19.5" customHeight="1">
      <c r="B2" s="107"/>
      <c r="H2" s="108"/>
      <c r="I2" s="108"/>
    </row>
    <row r="3" spans="1:9" s="106" customFormat="1" ht="19.5" customHeight="1">
      <c r="A3" s="109" t="s">
        <v>43</v>
      </c>
      <c r="B3" s="286" t="s">
        <v>113</v>
      </c>
      <c r="C3" s="287"/>
      <c r="D3" s="288"/>
      <c r="F3" s="110" t="s">
        <v>26</v>
      </c>
      <c r="G3" s="282" t="str">
        <f>Master!$B$3</f>
        <v>Guildford</v>
      </c>
      <c r="H3" s="283"/>
      <c r="I3" s="284"/>
    </row>
    <row r="4" spans="6:9" s="106" customFormat="1" ht="19.5" customHeight="1">
      <c r="F4" s="110" t="s">
        <v>27</v>
      </c>
      <c r="G4" s="282" t="str">
        <f>Master!$B$4</f>
        <v>19 October 2013</v>
      </c>
      <c r="H4" s="283"/>
      <c r="I4" s="284"/>
    </row>
    <row r="5" spans="6:9" s="106" customFormat="1" ht="19.5" customHeight="1">
      <c r="F5" s="110" t="s">
        <v>28</v>
      </c>
      <c r="G5" s="111" t="str">
        <f>Master!$B$5</f>
        <v>5:00-8:15pm</v>
      </c>
      <c r="H5" s="112"/>
      <c r="I5" s="113"/>
    </row>
    <row r="6" spans="1:9" s="106" customFormat="1" ht="19.5" customHeight="1" thickBot="1">
      <c r="A6" s="114"/>
      <c r="B6" s="115"/>
      <c r="C6" s="115"/>
      <c r="D6" s="115"/>
      <c r="H6" s="108"/>
      <c r="I6" s="108"/>
    </row>
    <row r="7" spans="1:13" s="106" customFormat="1" ht="19.5" customHeight="1" thickBot="1">
      <c r="A7" s="106" t="s">
        <v>44</v>
      </c>
      <c r="B7" s="285" t="s">
        <v>45</v>
      </c>
      <c r="C7" s="285"/>
      <c r="E7" s="285" t="s">
        <v>46</v>
      </c>
      <c r="F7" s="285"/>
      <c r="H7" s="108" t="s">
        <v>47</v>
      </c>
      <c r="I7" s="108" t="s">
        <v>47</v>
      </c>
      <c r="K7" s="275" t="s">
        <v>87</v>
      </c>
      <c r="L7" s="276"/>
      <c r="M7" s="277"/>
    </row>
    <row r="8" spans="1:13" s="106" customFormat="1" ht="19.5" customHeight="1" thickBot="1">
      <c r="A8" s="280" t="s">
        <v>48</v>
      </c>
      <c r="B8" s="281"/>
      <c r="C8" s="116" t="str">
        <f>Master!$B$9</f>
        <v>Rhythm Blues</v>
      </c>
      <c r="D8" s="117"/>
      <c r="E8" s="117"/>
      <c r="F8" s="118"/>
      <c r="H8" s="108" t="s">
        <v>49</v>
      </c>
      <c r="I8" s="108" t="s">
        <v>50</v>
      </c>
      <c r="K8" s="250" t="s">
        <v>88</v>
      </c>
      <c r="L8" s="107"/>
      <c r="M8" s="242"/>
    </row>
    <row r="9" spans="1:13" s="106" customFormat="1" ht="19.5" customHeight="1">
      <c r="A9" s="119">
        <v>1</v>
      </c>
      <c r="B9" s="269" t="s">
        <v>132</v>
      </c>
      <c r="C9" s="274"/>
      <c r="D9" s="120"/>
      <c r="E9" s="269" t="s">
        <v>133</v>
      </c>
      <c r="F9" s="270"/>
      <c r="G9" s="390" t="str">
        <f>IF(Jnr!$N$11=6,"won",IF(Jnr!$N$11=4,"drew",IF(Jnr!$N$11=2,"lost","")))</f>
        <v>lost</v>
      </c>
      <c r="H9" s="121"/>
      <c r="I9" s="121"/>
      <c r="J9" s="122"/>
      <c r="K9" s="251" t="s">
        <v>85</v>
      </c>
      <c r="L9" s="107" t="s">
        <v>89</v>
      </c>
      <c r="M9" s="242"/>
    </row>
    <row r="10" spans="1:13" s="106" customFormat="1" ht="19.5" customHeight="1">
      <c r="A10" s="119">
        <v>2</v>
      </c>
      <c r="B10" s="267" t="s">
        <v>134</v>
      </c>
      <c r="C10" s="271"/>
      <c r="D10" s="123"/>
      <c r="E10" s="267" t="s">
        <v>128</v>
      </c>
      <c r="F10" s="268"/>
      <c r="G10" s="390" t="str">
        <f>IF(Jnr!$N$13=6,"won",IF(Jnr!$N$13=4,"drew",IF(Jnr!$N$13=2,"lost","")))</f>
        <v>won</v>
      </c>
      <c r="H10" s="124"/>
      <c r="I10" s="124"/>
      <c r="J10" s="125" t="s">
        <v>81</v>
      </c>
      <c r="K10" s="251" t="s">
        <v>81</v>
      </c>
      <c r="L10" s="107">
        <f>IF(H10="y",1,IF(I10="y",2,0))</f>
        <v>0</v>
      </c>
      <c r="M10" s="242"/>
    </row>
    <row r="11" spans="1:13" s="106" customFormat="1" ht="19.5" customHeight="1">
      <c r="A11" s="119">
        <v>3</v>
      </c>
      <c r="B11" s="267" t="s">
        <v>135</v>
      </c>
      <c r="C11" s="271"/>
      <c r="D11" s="123"/>
      <c r="E11" s="267" t="s">
        <v>138</v>
      </c>
      <c r="F11" s="268"/>
      <c r="G11" s="390" t="str">
        <f>IF(Jnr!$N$14=6,"won",IF(Jnr!$N$14=4,"drew",IF(Jnr!$N$14=2,"lost","")))</f>
        <v>won</v>
      </c>
      <c r="H11" s="124"/>
      <c r="I11" s="124"/>
      <c r="J11" s="122"/>
      <c r="K11" s="252" t="s">
        <v>84</v>
      </c>
      <c r="L11" s="107">
        <f>IF(H11="y",1,IF(I11="y",2,0))</f>
        <v>0</v>
      </c>
      <c r="M11" s="242"/>
    </row>
    <row r="12" spans="11:13" ht="9.75" customHeight="1" thickBot="1">
      <c r="K12" s="243"/>
      <c r="L12" s="240"/>
      <c r="M12" s="244"/>
    </row>
    <row r="13" spans="1:13" s="106" customFormat="1" ht="19.5" customHeight="1" thickBot="1">
      <c r="A13" s="280" t="s">
        <v>51</v>
      </c>
      <c r="B13" s="281"/>
      <c r="C13" s="116" t="str">
        <f>Master!$B$10</f>
        <v>Fiesta Tango</v>
      </c>
      <c r="D13" s="117"/>
      <c r="E13" s="117"/>
      <c r="F13" s="118"/>
      <c r="H13" s="108"/>
      <c r="I13" s="108"/>
      <c r="K13" s="245"/>
      <c r="L13" s="107"/>
      <c r="M13" s="242"/>
    </row>
    <row r="14" spans="1:13" s="106" customFormat="1" ht="19.5" customHeight="1">
      <c r="A14" s="119">
        <v>1</v>
      </c>
      <c r="B14" s="391" t="s">
        <v>137</v>
      </c>
      <c r="C14" s="392"/>
      <c r="D14" s="120"/>
      <c r="E14" s="269" t="s">
        <v>127</v>
      </c>
      <c r="F14" s="270"/>
      <c r="G14" s="390" t="str">
        <f>IF(Jnr!$N$22=6,"won",IF(Jnr!$N$22=4,"drew",IF(Jnr!$N$22=2,"lost","")))</f>
        <v>lost</v>
      </c>
      <c r="H14" s="124"/>
      <c r="I14" s="124"/>
      <c r="J14" s="122"/>
      <c r="K14" s="245"/>
      <c r="L14" s="107">
        <f>IF(H14="y",1,IF(I14="y",2,0))</f>
        <v>0</v>
      </c>
      <c r="M14" s="242"/>
    </row>
    <row r="15" spans="1:13" s="106" customFormat="1" ht="19.5" customHeight="1">
      <c r="A15" s="119">
        <v>2</v>
      </c>
      <c r="B15" s="267" t="s">
        <v>136</v>
      </c>
      <c r="C15" s="271"/>
      <c r="D15" s="123"/>
      <c r="E15" s="267" t="s">
        <v>139</v>
      </c>
      <c r="F15" s="268"/>
      <c r="G15" s="390" t="str">
        <f>IF(Jnr!$N$24=6,"won",IF(Jnr!$N$24=4,"drew",IF(Jnr!$N$24=2,"lost","")))</f>
        <v>won</v>
      </c>
      <c r="H15" s="124"/>
      <c r="I15" s="124"/>
      <c r="J15" s="122"/>
      <c r="K15" s="245"/>
      <c r="L15" s="107">
        <f>IF(H15="y",1,IF(I15="y",2,0))</f>
        <v>0</v>
      </c>
      <c r="M15" s="242"/>
    </row>
    <row r="16" spans="1:13" s="106" customFormat="1" ht="19.5" customHeight="1">
      <c r="A16" s="119">
        <v>3</v>
      </c>
      <c r="B16" s="393" t="s">
        <v>129</v>
      </c>
      <c r="C16" s="394"/>
      <c r="D16" s="123"/>
      <c r="E16" s="267" t="s">
        <v>138</v>
      </c>
      <c r="F16" s="268"/>
      <c r="G16" s="390" t="str">
        <f>IF(Jnr!$N$25=6,"won",IF(Jnr!$N$25=4,"drew",IF(Jnr!$N$25=2,"lost","")))</f>
        <v>drew</v>
      </c>
      <c r="H16" s="124" t="s">
        <v>84</v>
      </c>
      <c r="I16" s="124"/>
      <c r="J16" s="122"/>
      <c r="K16" s="245"/>
      <c r="L16" s="107">
        <f>IF(H16="y",1,IF(I16="y",2,0))</f>
        <v>1</v>
      </c>
      <c r="M16" s="242"/>
    </row>
    <row r="17" spans="1:13" ht="18">
      <c r="A17" s="128"/>
      <c r="B17" s="128"/>
      <c r="C17" s="128"/>
      <c r="D17" s="128"/>
      <c r="E17" s="128"/>
      <c r="F17" s="128"/>
      <c r="G17" s="128"/>
      <c r="H17" s="129"/>
      <c r="I17" s="129"/>
      <c r="K17" s="246" t="s">
        <v>86</v>
      </c>
      <c r="L17" s="241">
        <f>SUM(L10:L16)</f>
        <v>1</v>
      </c>
      <c r="M17" s="244"/>
    </row>
    <row r="18" spans="11:13" ht="15.75" thickBot="1">
      <c r="K18" s="243"/>
      <c r="L18" s="240"/>
      <c r="M18" s="244"/>
    </row>
    <row r="19" spans="1:13" s="106" customFormat="1" ht="19.5" customHeight="1" thickBot="1">
      <c r="A19" s="278" t="s">
        <v>52</v>
      </c>
      <c r="B19" s="279"/>
      <c r="C19" s="130" t="str">
        <f>Master!$B$15</f>
        <v>Hickory Hoedown</v>
      </c>
      <c r="D19" s="131"/>
      <c r="E19" s="131"/>
      <c r="F19" s="118"/>
      <c r="H19" s="108"/>
      <c r="I19" s="108"/>
      <c r="K19" s="245"/>
      <c r="L19" s="107"/>
      <c r="M19" s="242"/>
    </row>
    <row r="20" spans="1:13" s="106" customFormat="1" ht="19.5" customHeight="1">
      <c r="A20" s="119">
        <v>4</v>
      </c>
      <c r="B20" s="269" t="s">
        <v>136</v>
      </c>
      <c r="C20" s="274"/>
      <c r="D20" s="120"/>
      <c r="E20" s="267" t="s">
        <v>128</v>
      </c>
      <c r="F20" s="268"/>
      <c r="G20" s="390" t="str">
        <f>IF(Inter!$N$11=6,"won",IF(Inter!$N$11=4,"drew",IF(Inter!$N$11=2,"lost","")))</f>
        <v>won</v>
      </c>
      <c r="H20" s="121"/>
      <c r="I20" s="121"/>
      <c r="J20" s="122"/>
      <c r="K20" s="245"/>
      <c r="L20" s="107"/>
      <c r="M20" s="242"/>
    </row>
    <row r="21" spans="1:13" s="106" customFormat="1" ht="19.5" customHeight="1">
      <c r="A21" s="119">
        <v>5</v>
      </c>
      <c r="B21" s="267" t="s">
        <v>134</v>
      </c>
      <c r="C21" s="271"/>
      <c r="D21" s="123"/>
      <c r="E21" s="267" t="s">
        <v>139</v>
      </c>
      <c r="F21" s="268"/>
      <c r="G21" s="390" t="str">
        <f>IF(Inter!$N$13=6,"won",IF(Inter!$N$13=4,"drew",IF(Inter!$N$13=2,"lost","")))</f>
        <v>lost</v>
      </c>
      <c r="H21" s="124"/>
      <c r="I21" s="124"/>
      <c r="J21" s="122"/>
      <c r="K21" s="245"/>
      <c r="L21" s="107">
        <f>IF(H21="y",1,IF(I21="y",2,0))</f>
        <v>0</v>
      </c>
      <c r="M21" s="242"/>
    </row>
    <row r="22" spans="1:13" s="106" customFormat="1" ht="19.5" customHeight="1">
      <c r="A22" s="119">
        <v>6</v>
      </c>
      <c r="B22" s="393" t="s">
        <v>137</v>
      </c>
      <c r="C22" s="394"/>
      <c r="D22" s="123"/>
      <c r="E22" s="267" t="s">
        <v>138</v>
      </c>
      <c r="F22" s="268"/>
      <c r="G22" s="390" t="str">
        <f>IF(Inter!$N$14=6,"won",IF(Inter!$N$14=4,"drew",IF(Inter!$N$14=2,"lost","")))</f>
        <v>lost</v>
      </c>
      <c r="H22" s="124"/>
      <c r="I22" s="124"/>
      <c r="J22" s="122"/>
      <c r="K22" s="245"/>
      <c r="L22" s="107">
        <f>IF(H22="y",1,IF(I22="y",2,0))</f>
        <v>0</v>
      </c>
      <c r="M22" s="242"/>
    </row>
    <row r="23" spans="11:13" ht="9.75" customHeight="1" thickBot="1">
      <c r="K23" s="243"/>
      <c r="L23" s="240"/>
      <c r="M23" s="244"/>
    </row>
    <row r="24" spans="1:13" s="106" customFormat="1" ht="19.5" customHeight="1" thickBot="1">
      <c r="A24" s="278" t="s">
        <v>53</v>
      </c>
      <c r="B24" s="279"/>
      <c r="C24" s="130" t="str">
        <f>Master!$B$16</f>
        <v>Prelim Waltz</v>
      </c>
      <c r="D24" s="131"/>
      <c r="E24" s="131"/>
      <c r="F24" s="118"/>
      <c r="H24" s="108"/>
      <c r="I24" s="108"/>
      <c r="K24" s="245"/>
      <c r="L24" s="107"/>
      <c r="M24" s="242"/>
    </row>
    <row r="25" spans="1:13" s="106" customFormat="1" ht="19.5" customHeight="1">
      <c r="A25" s="119">
        <v>7</v>
      </c>
      <c r="B25" s="269" t="s">
        <v>113</v>
      </c>
      <c r="C25" s="274"/>
      <c r="D25" s="120"/>
      <c r="E25" s="267" t="s">
        <v>128</v>
      </c>
      <c r="F25" s="268"/>
      <c r="G25" s="390" t="str">
        <f>IF(Inter!$N$22=6,"won",IF(Inter!$N$22=4,"drew",IF(Inter!$N$22=2,"lost","")))</f>
        <v>won</v>
      </c>
      <c r="H25" s="124" t="s">
        <v>84</v>
      </c>
      <c r="I25" s="124"/>
      <c r="J25" s="122"/>
      <c r="K25" s="245"/>
      <c r="L25" s="107">
        <f>IF(H25="y",1,IF(I25="y",2,0))</f>
        <v>1</v>
      </c>
      <c r="M25" s="242"/>
    </row>
    <row r="26" spans="1:13" s="106" customFormat="1" ht="19.5" customHeight="1">
      <c r="A26" s="119">
        <v>8</v>
      </c>
      <c r="B26" s="267" t="s">
        <v>135</v>
      </c>
      <c r="C26" s="271"/>
      <c r="D26" s="123"/>
      <c r="E26" s="267" t="s">
        <v>127</v>
      </c>
      <c r="F26" s="268"/>
      <c r="G26" s="390" t="str">
        <f>IF(Inter!$N$24=6,"won",IF(Inter!$N$24=4,"drew",IF(Inter!$N$24=2,"lost","")))</f>
        <v>won</v>
      </c>
      <c r="H26" s="124"/>
      <c r="I26" s="124"/>
      <c r="J26" s="122"/>
      <c r="K26" s="245"/>
      <c r="L26" s="107">
        <f>IF(H26="y",1,IF(I26="y",2,0))</f>
        <v>0</v>
      </c>
      <c r="M26" s="242"/>
    </row>
    <row r="27" spans="1:13" s="106" customFormat="1" ht="19.5" customHeight="1">
      <c r="A27" s="119">
        <v>9</v>
      </c>
      <c r="B27" s="393" t="s">
        <v>131</v>
      </c>
      <c r="C27" s="394"/>
      <c r="D27" s="123"/>
      <c r="E27" s="393" t="s">
        <v>133</v>
      </c>
      <c r="F27" s="395"/>
      <c r="G27" s="390" t="str">
        <f>IF(Inter!$N$25=6,"won",IF(Inter!$N$25=4,"drew",IF(Inter!$N$25=2,"lost","")))</f>
        <v>won</v>
      </c>
      <c r="H27" s="124"/>
      <c r="I27" s="124"/>
      <c r="J27" s="122"/>
      <c r="K27" s="245"/>
      <c r="L27" s="107">
        <f>IF(H27="y",1,IF(I27="y",2,0))</f>
        <v>0</v>
      </c>
      <c r="M27" s="242"/>
    </row>
    <row r="28" spans="1:13" ht="18">
      <c r="A28" s="128"/>
      <c r="B28" s="128"/>
      <c r="C28" s="128"/>
      <c r="D28" s="128"/>
      <c r="E28" s="128"/>
      <c r="F28" s="128"/>
      <c r="G28" s="128"/>
      <c r="H28" s="129"/>
      <c r="I28" s="129"/>
      <c r="K28" s="246" t="s">
        <v>86</v>
      </c>
      <c r="L28" s="241">
        <f>SUM(L21:L27)</f>
        <v>1</v>
      </c>
      <c r="M28" s="244"/>
    </row>
    <row r="29" spans="11:13" ht="15.75" thickBot="1">
      <c r="K29" s="243"/>
      <c r="L29" s="240"/>
      <c r="M29" s="244"/>
    </row>
    <row r="30" spans="1:13" s="106" customFormat="1" ht="19.5" customHeight="1" thickBot="1">
      <c r="A30" s="272" t="s">
        <v>54</v>
      </c>
      <c r="B30" s="273"/>
      <c r="C30" s="132" t="str">
        <f>Master!$B$21</f>
        <v>Tango</v>
      </c>
      <c r="D30" s="133"/>
      <c r="E30" s="133"/>
      <c r="F30" s="118"/>
      <c r="H30" s="108"/>
      <c r="I30" s="108"/>
      <c r="K30" s="245"/>
      <c r="L30" s="107"/>
      <c r="M30" s="242"/>
    </row>
    <row r="31" spans="1:13" s="106" customFormat="1" ht="19.5" customHeight="1">
      <c r="A31" s="119">
        <v>10</v>
      </c>
      <c r="B31" s="391" t="s">
        <v>136</v>
      </c>
      <c r="C31" s="392"/>
      <c r="D31" s="120"/>
      <c r="E31" s="256" t="s">
        <v>127</v>
      </c>
      <c r="F31" s="257"/>
      <c r="G31" s="390" t="str">
        <f>IF(Snr!$N$11=6,"won",IF(Snr!$N$11=4,"drew",IF(Snr!$N$11=2,"lost","")))</f>
        <v>lost</v>
      </c>
      <c r="H31" s="121"/>
      <c r="I31" s="121"/>
      <c r="J31" s="122"/>
      <c r="K31" s="245"/>
      <c r="L31" s="107"/>
      <c r="M31" s="242"/>
    </row>
    <row r="32" spans="1:13" s="106" customFormat="1" ht="19.5" customHeight="1">
      <c r="A32" s="119">
        <v>11</v>
      </c>
      <c r="B32" s="267" t="s">
        <v>113</v>
      </c>
      <c r="C32" s="271"/>
      <c r="D32" s="123"/>
      <c r="E32" s="267" t="s">
        <v>128</v>
      </c>
      <c r="F32" s="268"/>
      <c r="G32" s="390" t="str">
        <f>IF(Snr!$N$13=6,"won",IF(Snr!$N$13=4,"drew",IF(Snr!$N$13=2,"lost","")))</f>
        <v>lost</v>
      </c>
      <c r="H32" s="124"/>
      <c r="I32" s="124"/>
      <c r="J32" s="122"/>
      <c r="K32" s="245"/>
      <c r="L32" s="107">
        <f>IF(H32="y",1,IF(I32="y",2,0))</f>
        <v>0</v>
      </c>
      <c r="M32" s="242"/>
    </row>
    <row r="33" spans="1:13" s="106" customFormat="1" ht="19.5" customHeight="1">
      <c r="A33" s="119">
        <v>12</v>
      </c>
      <c r="B33" s="267" t="s">
        <v>130</v>
      </c>
      <c r="C33" s="271"/>
      <c r="D33" s="123"/>
      <c r="E33" s="393" t="s">
        <v>127</v>
      </c>
      <c r="F33" s="395"/>
      <c r="G33" s="390" t="str">
        <f>IF(Snr!$N$14=6,"won",IF(Snr!$N$14=4,"drew",IF(Snr!$N$14=2,"lost","")))</f>
        <v>lost</v>
      </c>
      <c r="H33" s="124" t="s">
        <v>84</v>
      </c>
      <c r="I33" s="124"/>
      <c r="J33" s="122"/>
      <c r="K33" s="245"/>
      <c r="L33" s="107">
        <f>IF(H33="y",1,IF(I33="y",2,0))</f>
        <v>1</v>
      </c>
      <c r="M33" s="242"/>
    </row>
    <row r="34" spans="11:13" ht="9.75" customHeight="1" thickBot="1">
      <c r="K34" s="243"/>
      <c r="L34" s="240"/>
      <c r="M34" s="244"/>
    </row>
    <row r="35" spans="1:13" s="106" customFormat="1" ht="19.5" customHeight="1" thickBot="1">
      <c r="A35" s="272" t="s">
        <v>55</v>
      </c>
      <c r="B35" s="273"/>
      <c r="C35" s="132" t="str">
        <f>Master!$B$22</f>
        <v>Quickstep</v>
      </c>
      <c r="D35" s="133"/>
      <c r="E35" s="133"/>
      <c r="F35" s="118"/>
      <c r="H35" s="108"/>
      <c r="I35" s="108"/>
      <c r="K35" s="245"/>
      <c r="L35" s="107"/>
      <c r="M35" s="242"/>
    </row>
    <row r="36" spans="1:13" s="106" customFormat="1" ht="19.5" customHeight="1">
      <c r="A36" s="119">
        <v>13</v>
      </c>
      <c r="B36" s="391" t="s">
        <v>129</v>
      </c>
      <c r="C36" s="392"/>
      <c r="D36" s="396"/>
      <c r="E36" s="397" t="s">
        <v>127</v>
      </c>
      <c r="F36" s="398"/>
      <c r="G36" s="390" t="str">
        <f>IF(Snr!$N$22=6,"won",IF(Snr!$N$22=4,"drew",IF(Snr!$N$22=2,"lost","")))</f>
        <v>lost</v>
      </c>
      <c r="H36" s="124" t="s">
        <v>84</v>
      </c>
      <c r="I36" s="124"/>
      <c r="J36" s="122"/>
      <c r="K36" s="245"/>
      <c r="L36" s="107">
        <f>IF(H36="y",1,IF(I36="y",2,0))</f>
        <v>1</v>
      </c>
      <c r="M36" s="242"/>
    </row>
    <row r="37" spans="1:13" s="106" customFormat="1" ht="19.5" customHeight="1">
      <c r="A37" s="119">
        <v>14</v>
      </c>
      <c r="B37" s="267" t="s">
        <v>131</v>
      </c>
      <c r="C37" s="271"/>
      <c r="D37" s="123"/>
      <c r="E37" s="267" t="s">
        <v>128</v>
      </c>
      <c r="F37" s="268"/>
      <c r="G37" s="390" t="str">
        <f>IF(Snr!$N$24=6,"won",IF(Snr!$N$24=4,"drew",IF(Snr!$N$24=2,"lost","")))</f>
        <v>lost</v>
      </c>
      <c r="H37" s="124" t="s">
        <v>84</v>
      </c>
      <c r="I37" s="124"/>
      <c r="J37" s="122"/>
      <c r="K37" s="245"/>
      <c r="L37" s="107">
        <f>IF(H37="y",1,IF(I37="y",2,0))</f>
        <v>1</v>
      </c>
      <c r="M37" s="242"/>
    </row>
    <row r="38" spans="1:13" s="106" customFormat="1" ht="19.5" customHeight="1">
      <c r="A38" s="119">
        <v>15</v>
      </c>
      <c r="B38" s="393" t="s">
        <v>130</v>
      </c>
      <c r="C38" s="394"/>
      <c r="D38" s="120"/>
      <c r="E38" s="399" t="s">
        <v>127</v>
      </c>
      <c r="F38" s="400"/>
      <c r="G38" s="390" t="str">
        <f>IF(Snr!$N$25=6,"won",IF(Snr!$N$25=4,"drew",IF(Snr!$N$25=2,"lost","")))</f>
        <v>won</v>
      </c>
      <c r="H38" s="124"/>
      <c r="I38" s="124" t="s">
        <v>84</v>
      </c>
      <c r="J38" s="122"/>
      <c r="K38" s="245"/>
      <c r="L38" s="107">
        <f>IF(H38="y",1,IF(I38="y",2,0))</f>
        <v>2</v>
      </c>
      <c r="M38" s="242"/>
    </row>
    <row r="39" spans="11:13" ht="18.75" thickBot="1">
      <c r="K39" s="247" t="s">
        <v>86</v>
      </c>
      <c r="L39" s="248">
        <f>SUM(L32:L38)</f>
        <v>5</v>
      </c>
      <c r="M39" s="249"/>
    </row>
  </sheetData>
  <sheetProtection password="CAEF" sheet="1" objects="1" scenarios="1" selectLockedCells="1"/>
  <mergeCells count="45">
    <mergeCell ref="E20:F20"/>
    <mergeCell ref="E37:F37"/>
    <mergeCell ref="B36:C36"/>
    <mergeCell ref="B37:C37"/>
    <mergeCell ref="B38:C38"/>
    <mergeCell ref="E32:F32"/>
    <mergeCell ref="E33:F33"/>
    <mergeCell ref="E9:F9"/>
    <mergeCell ref="E10:F10"/>
    <mergeCell ref="E11:F11"/>
    <mergeCell ref="E14:F14"/>
    <mergeCell ref="A30:B30"/>
    <mergeCell ref="B14:C14"/>
    <mergeCell ref="B15:C15"/>
    <mergeCell ref="E26:F26"/>
    <mergeCell ref="E27:F27"/>
    <mergeCell ref="E21:F21"/>
    <mergeCell ref="E22:F22"/>
    <mergeCell ref="E25:F25"/>
    <mergeCell ref="E15:F15"/>
    <mergeCell ref="E16:F16"/>
    <mergeCell ref="A35:B35"/>
    <mergeCell ref="A8:B8"/>
    <mergeCell ref="A13:B13"/>
    <mergeCell ref="A19:B19"/>
    <mergeCell ref="A24:B24"/>
    <mergeCell ref="B9:C9"/>
    <mergeCell ref="B27:C27"/>
    <mergeCell ref="B31:C31"/>
    <mergeCell ref="B32:C32"/>
    <mergeCell ref="B33:C33"/>
    <mergeCell ref="K7:M7"/>
    <mergeCell ref="G3:I3"/>
    <mergeCell ref="G4:I4"/>
    <mergeCell ref="B7:C7"/>
    <mergeCell ref="E7:F7"/>
    <mergeCell ref="B3:D3"/>
    <mergeCell ref="B10:C10"/>
    <mergeCell ref="B11:C11"/>
    <mergeCell ref="B25:C25"/>
    <mergeCell ref="B26:C26"/>
    <mergeCell ref="B16:C16"/>
    <mergeCell ref="B20:C20"/>
    <mergeCell ref="B21:C21"/>
    <mergeCell ref="B22:C22"/>
  </mergeCells>
  <conditionalFormatting sqref="G9:G11 G14:G16 G20:G22 G25:G27 G31:G33 G36:G38">
    <cfRule type="cellIs" priority="1" dxfId="21" operator="equal" stopIfTrue="1">
      <formula>"won"</formula>
    </cfRule>
    <cfRule type="cellIs" priority="2" dxfId="22" operator="equal" stopIfTrue="1">
      <formula>"drew"</formula>
    </cfRule>
  </conditionalFormatting>
  <dataValidations count="1">
    <dataValidation type="list" allowBlank="1" showInputMessage="1" showErrorMessage="1" sqref="H10:I11 H14:I16 H21:I22 H25:I27 H32:I33 H36:I38">
      <formula1>$K$10:$K$11</formula1>
    </dataValidation>
  </dataValidations>
  <printOptions horizontalCentered="1"/>
  <pageMargins left="0.31496062992125984" right="0.31496062992125984" top="0.984251968503937" bottom="0.11811023622047245" header="0.5905511811023623" footer="0.11811023622047245"/>
  <pageSetup horizontalDpi="300" verticalDpi="300" orientation="portrait" paperSize="9" scale="93" r:id="rId3"/>
  <headerFooter alignWithMargins="0">
    <oddHeader>&amp;C&amp;"Arial,Bold"&amp;22RIDL Final - Team Sheet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50" zoomScaleNormal="50" zoomScalePageLayoutView="0" workbookViewId="0" topLeftCell="A1">
      <selection activeCell="K35" sqref="K35"/>
    </sheetView>
  </sheetViews>
  <sheetFormatPr defaultColWidth="9.140625" defaultRowHeight="12.75"/>
  <cols>
    <col min="1" max="1" width="12.7109375" style="145" customWidth="1"/>
    <col min="2" max="2" width="4.8515625" style="145" customWidth="1"/>
    <col min="3" max="3" width="3.28125" style="145" customWidth="1"/>
    <col min="4" max="4" width="5.57421875" style="145" customWidth="1"/>
    <col min="5" max="5" width="12.7109375" style="145" customWidth="1"/>
    <col min="6" max="14" width="10.7109375" style="145" customWidth="1"/>
    <col min="15" max="16384" width="9.140625" style="145" customWidth="1"/>
  </cols>
  <sheetData>
    <row r="1" spans="1:7" ht="30" customHeight="1">
      <c r="A1" s="53" t="s">
        <v>20</v>
      </c>
      <c r="B1" s="54"/>
      <c r="C1" s="54"/>
      <c r="D1" s="54"/>
      <c r="E1" s="54"/>
      <c r="F1" s="54"/>
      <c r="G1" s="54"/>
    </row>
    <row r="2" spans="1:7" ht="30" customHeight="1">
      <c r="A2" s="53"/>
      <c r="B2" s="54"/>
      <c r="C2" s="54"/>
      <c r="D2" s="54"/>
      <c r="E2" s="54"/>
      <c r="F2" s="54"/>
      <c r="G2" s="54"/>
    </row>
    <row r="3" spans="1:12" s="151" customFormat="1" ht="30" customHeight="1">
      <c r="A3" s="147" t="s">
        <v>26</v>
      </c>
      <c r="B3" s="148" t="str">
        <f>IF(Master!B3="","",Master!B3)</f>
        <v>Guildford</v>
      </c>
      <c r="C3" s="148"/>
      <c r="K3" s="149" t="s">
        <v>75</v>
      </c>
      <c r="L3" s="150" t="str">
        <f>IF(Master!B26="","",Master!B26)</f>
        <v>North</v>
      </c>
    </row>
    <row r="4" spans="1:12" s="151" customFormat="1" ht="30" customHeight="1">
      <c r="A4" s="147" t="s">
        <v>27</v>
      </c>
      <c r="B4" s="148" t="str">
        <f>IF(Master!B4="","",Master!B4)</f>
        <v>19 October 2013</v>
      </c>
      <c r="C4" s="148"/>
      <c r="F4" s="148"/>
      <c r="K4" s="149" t="s">
        <v>74</v>
      </c>
      <c r="L4" s="150" t="str">
        <f>IF(Master!B27="","",Master!B27)</f>
        <v>South East</v>
      </c>
    </row>
    <row r="5" spans="1:12" s="151" customFormat="1" ht="30" customHeight="1">
      <c r="A5" s="147"/>
      <c r="B5" s="148"/>
      <c r="C5" s="148"/>
      <c r="F5" s="148"/>
      <c r="K5" s="149" t="s">
        <v>72</v>
      </c>
      <c r="L5" s="150" t="str">
        <f>IF(Master!B28="","",Master!B28)</f>
        <v>South Central</v>
      </c>
    </row>
    <row r="6" spans="1:12" s="151" customFormat="1" ht="30" customHeight="1">
      <c r="A6" s="153" t="s">
        <v>90</v>
      </c>
      <c r="B6" s="152"/>
      <c r="K6" s="149" t="s">
        <v>73</v>
      </c>
      <c r="L6" s="150" t="str">
        <f>IF(Master!B29="","",Master!B29)</f>
        <v>South West</v>
      </c>
    </row>
    <row r="7" ht="13.5" thickBot="1"/>
    <row r="8" spans="1:20" ht="30" customHeight="1">
      <c r="A8" s="295" t="str">
        <f>Master!$B$9</f>
        <v>Rhythm Blues</v>
      </c>
      <c r="B8" s="296"/>
      <c r="C8" s="296"/>
      <c r="D8" s="296"/>
      <c r="E8" s="297"/>
      <c r="F8" s="289" t="s">
        <v>6</v>
      </c>
      <c r="G8" s="290"/>
      <c r="H8" s="290"/>
      <c r="I8" s="290"/>
      <c r="J8" s="259"/>
      <c r="K8" s="289" t="s">
        <v>7</v>
      </c>
      <c r="L8" s="290"/>
      <c r="M8" s="290"/>
      <c r="N8" s="259"/>
      <c r="P8" s="258" t="s">
        <v>10</v>
      </c>
      <c r="Q8" s="291"/>
      <c r="R8" s="291"/>
      <c r="S8" s="291"/>
      <c r="T8" s="291"/>
    </row>
    <row r="9" spans="1:20" s="135" customFormat="1" ht="30" customHeight="1">
      <c r="A9" s="292" t="s">
        <v>82</v>
      </c>
      <c r="B9" s="293"/>
      <c r="C9" s="293"/>
      <c r="D9" s="293"/>
      <c r="E9" s="294"/>
      <c r="F9" s="10">
        <v>1</v>
      </c>
      <c r="G9" s="7">
        <v>2</v>
      </c>
      <c r="H9" s="7">
        <v>3</v>
      </c>
      <c r="I9" s="7">
        <v>4</v>
      </c>
      <c r="J9" s="15">
        <v>5</v>
      </c>
      <c r="K9" s="7" t="s">
        <v>1</v>
      </c>
      <c r="L9" s="7" t="s">
        <v>2</v>
      </c>
      <c r="M9" s="7" t="s">
        <v>3</v>
      </c>
      <c r="N9" s="15" t="s">
        <v>4</v>
      </c>
      <c r="P9" s="13" t="s">
        <v>1</v>
      </c>
      <c r="Q9" s="13" t="s">
        <v>2</v>
      </c>
      <c r="R9" s="13" t="s">
        <v>3</v>
      </c>
      <c r="S9" s="13" t="s">
        <v>4</v>
      </c>
      <c r="T9" s="134" t="s">
        <v>11</v>
      </c>
    </row>
    <row r="10" spans="1:20" s="135" customFormat="1" ht="30" customHeight="1">
      <c r="A10" s="136"/>
      <c r="B10" s="163" t="s">
        <v>1</v>
      </c>
      <c r="C10" s="164" t="s">
        <v>9</v>
      </c>
      <c r="D10" s="165" t="s">
        <v>2</v>
      </c>
      <c r="E10" s="139"/>
      <c r="F10" s="6" t="s">
        <v>1</v>
      </c>
      <c r="G10" s="9" t="s">
        <v>1</v>
      </c>
      <c r="H10" s="9" t="s">
        <v>1</v>
      </c>
      <c r="I10" s="9" t="s">
        <v>116</v>
      </c>
      <c r="J10" s="8" t="s">
        <v>116</v>
      </c>
      <c r="K10" s="7">
        <f aca="true" t="shared" si="0" ref="K10:K15">IF(OR(F10="",G10="",H10="",I10="",J10=""),"",IF(OR($B10="A",$D10="A"),IF(P10=(Q10+R10+S10),4,IF(P10&gt;(Q10+R10+S10),6,2)),""))</f>
        <v>6</v>
      </c>
      <c r="L10" s="7">
        <f aca="true" t="shared" si="1" ref="L10:L15">IF(OR(F10="",G10="",H10="",I10="",J10=""),"",IF(OR($B10="B",$D10="B"),IF(Q10=(P10+R10+S10),4,IF(Q10&gt;(P10+R10+S10),6,2)),""))</f>
        <v>2</v>
      </c>
      <c r="M10" s="11">
        <f aca="true" t="shared" si="2" ref="M10:M15">IF(OR(F10="",G10="",H10="",I10="",J10=""),"",IF(OR($B10="C",$D10="C"),IF(R10=(P10+Q10+S10),4,IF(R10&gt;(P10+Q10+S10),6,2)),""))</f>
      </c>
      <c r="N10" s="12">
        <f aca="true" t="shared" si="3" ref="N10:N15">IF(OR(F10="",G10="",H10="",I10="",J10=""),"",IF(OR($B10="D",$D10="D"),IF(S10=(P10+Q10+R10),4,IF(S10&gt;(P10+Q10+R10),6,2)),""))</f>
      </c>
      <c r="P10" s="13">
        <f aca="true" t="shared" si="4" ref="P10:P15">IF($F10="A",1,0)+IF($G10="A",1,0)+IF($H10="A",1,0)+IF($I10="A",1,0)+IF($J10="A",1,0)</f>
        <v>3</v>
      </c>
      <c r="Q10" s="13">
        <f aca="true" t="shared" si="5" ref="Q10:Q15">IF($F10="B",1,0)+IF($G10="B",1,0)+IF($H10="B",1,0)+IF($I10="B",1,0)+IF($J10="B",1,0)</f>
        <v>0</v>
      </c>
      <c r="R10" s="13">
        <f aca="true" t="shared" si="6" ref="R10:R15">IF($F10="C",1,0)+IF($G10="C",1,0)+IF($H10="C",1,0)+IF($I10="C",1,0)+IF($J10="C",1,0)</f>
        <v>0</v>
      </c>
      <c r="S10" s="13">
        <f aca="true" t="shared" si="7" ref="S10:S15">IF($F10="D",1,0)+IF($G10="D",1,0)+IF($H10="D",1,0)+IF($I10="D",1,0)+IF($J10="D",1,0)</f>
        <v>0</v>
      </c>
      <c r="T10" s="13">
        <f aca="true" t="shared" si="8" ref="T10:T15">IF($F10="X",1,0)+IF($G10="X",1,0)+IF($H10="X",1,0)+IF($I10="X",1,0)+IF($J10="X",1,0)</f>
        <v>2</v>
      </c>
    </row>
    <row r="11" spans="1:20" s="135" customFormat="1" ht="30" customHeight="1">
      <c r="A11" s="136"/>
      <c r="B11" s="163" t="s">
        <v>4</v>
      </c>
      <c r="C11" s="164" t="s">
        <v>9</v>
      </c>
      <c r="D11" s="165" t="s">
        <v>3</v>
      </c>
      <c r="E11" s="139"/>
      <c r="F11" s="6" t="s">
        <v>3</v>
      </c>
      <c r="G11" s="9" t="s">
        <v>3</v>
      </c>
      <c r="H11" s="9" t="s">
        <v>3</v>
      </c>
      <c r="I11" s="9" t="s">
        <v>116</v>
      </c>
      <c r="J11" s="8" t="s">
        <v>116</v>
      </c>
      <c r="K11" s="11">
        <f t="shared" si="0"/>
      </c>
      <c r="L11" s="11">
        <f t="shared" si="1"/>
      </c>
      <c r="M11" s="7">
        <f t="shared" si="2"/>
        <v>6</v>
      </c>
      <c r="N11" s="15">
        <f t="shared" si="3"/>
        <v>2</v>
      </c>
      <c r="P11" s="13">
        <f t="shared" si="4"/>
        <v>0</v>
      </c>
      <c r="Q11" s="13">
        <f t="shared" si="5"/>
        <v>0</v>
      </c>
      <c r="R11" s="13">
        <f t="shared" si="6"/>
        <v>3</v>
      </c>
      <c r="S11" s="13">
        <f t="shared" si="7"/>
        <v>0</v>
      </c>
      <c r="T11" s="13">
        <f t="shared" si="8"/>
        <v>2</v>
      </c>
    </row>
    <row r="12" spans="1:20" s="135" customFormat="1" ht="30" customHeight="1">
      <c r="A12" s="234">
        <f>IF(teamB!$H$10="y",25,IF(teamB!$I$10="y",50,""))</f>
      </c>
      <c r="B12" s="137" t="s">
        <v>2</v>
      </c>
      <c r="C12" s="155" t="s">
        <v>9</v>
      </c>
      <c r="D12" s="138" t="s">
        <v>3</v>
      </c>
      <c r="E12" s="232">
        <f>IF(teamC!$H$10="y",25,IF(teamC!$I$10="y",50,""))</f>
      </c>
      <c r="F12" s="6" t="s">
        <v>2</v>
      </c>
      <c r="G12" s="9" t="s">
        <v>3</v>
      </c>
      <c r="H12" s="9" t="s">
        <v>2</v>
      </c>
      <c r="I12" s="9" t="s">
        <v>116</v>
      </c>
      <c r="J12" s="8" t="s">
        <v>116</v>
      </c>
      <c r="K12" s="11">
        <f t="shared" si="0"/>
      </c>
      <c r="L12" s="7">
        <f t="shared" si="1"/>
        <v>6</v>
      </c>
      <c r="M12" s="7">
        <f t="shared" si="2"/>
        <v>2</v>
      </c>
      <c r="N12" s="12">
        <f t="shared" si="3"/>
      </c>
      <c r="P12" s="13">
        <f t="shared" si="4"/>
        <v>0</v>
      </c>
      <c r="Q12" s="13">
        <f t="shared" si="5"/>
        <v>2</v>
      </c>
      <c r="R12" s="13">
        <f t="shared" si="6"/>
        <v>1</v>
      </c>
      <c r="S12" s="13">
        <f t="shared" si="7"/>
        <v>0</v>
      </c>
      <c r="T12" s="13">
        <f t="shared" si="8"/>
        <v>2</v>
      </c>
    </row>
    <row r="13" spans="1:20" s="135" customFormat="1" ht="30" customHeight="1">
      <c r="A13" s="234">
        <f>IF(teamA!$H$10="y",25,IF(teamA!$I$10="y",50,""))</f>
      </c>
      <c r="B13" s="137" t="s">
        <v>1</v>
      </c>
      <c r="C13" s="155" t="s">
        <v>9</v>
      </c>
      <c r="D13" s="138" t="s">
        <v>4</v>
      </c>
      <c r="E13" s="232">
        <f>IF(teamD!$H$10="y",25,IF(teamD!$I$10="y",50,""))</f>
      </c>
      <c r="F13" s="6" t="s">
        <v>4</v>
      </c>
      <c r="G13" s="9" t="s">
        <v>4</v>
      </c>
      <c r="H13" s="9" t="s">
        <v>4</v>
      </c>
      <c r="I13" s="9" t="s">
        <v>116</v>
      </c>
      <c r="J13" s="8" t="s">
        <v>116</v>
      </c>
      <c r="K13" s="7">
        <f t="shared" si="0"/>
        <v>2</v>
      </c>
      <c r="L13" s="11">
        <f t="shared" si="1"/>
      </c>
      <c r="M13" s="11">
        <f t="shared" si="2"/>
      </c>
      <c r="N13" s="15">
        <f t="shared" si="3"/>
        <v>6</v>
      </c>
      <c r="P13" s="13">
        <f t="shared" si="4"/>
        <v>0</v>
      </c>
      <c r="Q13" s="13">
        <f t="shared" si="5"/>
        <v>0</v>
      </c>
      <c r="R13" s="13">
        <f t="shared" si="6"/>
        <v>0</v>
      </c>
      <c r="S13" s="13">
        <f t="shared" si="7"/>
        <v>3</v>
      </c>
      <c r="T13" s="13">
        <f t="shared" si="8"/>
        <v>2</v>
      </c>
    </row>
    <row r="14" spans="1:20" s="135" customFormat="1" ht="30" customHeight="1">
      <c r="A14" s="234">
        <f>IF(teamD!$H$11="y",25,IF(teamD!$I$11="y",50,""))</f>
      </c>
      <c r="B14" s="137" t="s">
        <v>4</v>
      </c>
      <c r="C14" s="155" t="s">
        <v>9</v>
      </c>
      <c r="D14" s="138" t="s">
        <v>2</v>
      </c>
      <c r="E14" s="232">
        <f>IF(teamB!$H$11="y",25,IF(teamB!$I$11="y",50,""))</f>
      </c>
      <c r="F14" s="6" t="s">
        <v>4</v>
      </c>
      <c r="G14" s="9" t="s">
        <v>4</v>
      </c>
      <c r="H14" s="9" t="s">
        <v>4</v>
      </c>
      <c r="I14" s="9" t="s">
        <v>116</v>
      </c>
      <c r="J14" s="8" t="s">
        <v>116</v>
      </c>
      <c r="K14" s="11">
        <f t="shared" si="0"/>
      </c>
      <c r="L14" s="7">
        <f t="shared" si="1"/>
        <v>2</v>
      </c>
      <c r="M14" s="11">
        <f t="shared" si="2"/>
      </c>
      <c r="N14" s="15">
        <f t="shared" si="3"/>
        <v>6</v>
      </c>
      <c r="P14" s="13">
        <f t="shared" si="4"/>
        <v>0</v>
      </c>
      <c r="Q14" s="13">
        <f t="shared" si="5"/>
        <v>0</v>
      </c>
      <c r="R14" s="13">
        <f t="shared" si="6"/>
        <v>0</v>
      </c>
      <c r="S14" s="13">
        <f t="shared" si="7"/>
        <v>3</v>
      </c>
      <c r="T14" s="13">
        <f t="shared" si="8"/>
        <v>2</v>
      </c>
    </row>
    <row r="15" spans="1:20" s="135" customFormat="1" ht="30" customHeight="1" thickBot="1">
      <c r="A15" s="235">
        <f>IF(teamC!$H$11="y",25,IF(teamC!$I$11="y",50,""))</f>
        <v>25</v>
      </c>
      <c r="B15" s="140" t="s">
        <v>3</v>
      </c>
      <c r="C15" s="161" t="s">
        <v>9</v>
      </c>
      <c r="D15" s="141" t="s">
        <v>1</v>
      </c>
      <c r="E15" s="233">
        <f>IF(teamA!$H$11="y",25,IF(teamA!$I$11="y",50,""))</f>
      </c>
      <c r="F15" s="142" t="s">
        <v>3</v>
      </c>
      <c r="G15" s="143" t="s">
        <v>3</v>
      </c>
      <c r="H15" s="143" t="s">
        <v>3</v>
      </c>
      <c r="I15" s="143" t="s">
        <v>116</v>
      </c>
      <c r="J15" s="144" t="s">
        <v>116</v>
      </c>
      <c r="K15" s="21">
        <f t="shared" si="0"/>
        <v>2</v>
      </c>
      <c r="L15" s="20">
        <f t="shared" si="1"/>
      </c>
      <c r="M15" s="21">
        <f t="shared" si="2"/>
        <v>6</v>
      </c>
      <c r="N15" s="22">
        <f t="shared" si="3"/>
      </c>
      <c r="P15" s="13">
        <f t="shared" si="4"/>
        <v>0</v>
      </c>
      <c r="Q15" s="13">
        <f t="shared" si="5"/>
        <v>0</v>
      </c>
      <c r="R15" s="13">
        <f t="shared" si="6"/>
        <v>3</v>
      </c>
      <c r="S15" s="13">
        <f t="shared" si="7"/>
        <v>0</v>
      </c>
      <c r="T15" s="13">
        <f t="shared" si="8"/>
        <v>2</v>
      </c>
    </row>
    <row r="16" spans="1:14" s="135" customFormat="1" ht="30" customHeight="1" thickBot="1">
      <c r="A16" s="298" t="s">
        <v>8</v>
      </c>
      <c r="B16" s="299"/>
      <c r="C16" s="299"/>
      <c r="D16" s="299"/>
      <c r="E16" s="299"/>
      <c r="F16" s="300"/>
      <c r="G16" s="300"/>
      <c r="H16" s="300"/>
      <c r="I16" s="300"/>
      <c r="J16" s="301"/>
      <c r="K16" s="23">
        <f>SUM(K10:K15)</f>
        <v>10</v>
      </c>
      <c r="L16" s="24">
        <f>SUM(L10:L15)</f>
        <v>10</v>
      </c>
      <c r="M16" s="24">
        <f>SUM(M10:M15)</f>
        <v>14</v>
      </c>
      <c r="N16" s="25">
        <f>SUM(N10:N15)</f>
        <v>14</v>
      </c>
    </row>
    <row r="18" ht="13.5" thickBot="1"/>
    <row r="19" spans="1:20" ht="30" customHeight="1">
      <c r="A19" s="295" t="str">
        <f>Master!$B$10</f>
        <v>Fiesta Tango</v>
      </c>
      <c r="B19" s="296"/>
      <c r="C19" s="296"/>
      <c r="D19" s="296"/>
      <c r="E19" s="297"/>
      <c r="F19" s="289" t="s">
        <v>6</v>
      </c>
      <c r="G19" s="290"/>
      <c r="H19" s="290"/>
      <c r="I19" s="290"/>
      <c r="J19" s="259"/>
      <c r="K19" s="289" t="s">
        <v>7</v>
      </c>
      <c r="L19" s="290"/>
      <c r="M19" s="290"/>
      <c r="N19" s="259"/>
      <c r="P19" s="258" t="s">
        <v>10</v>
      </c>
      <c r="Q19" s="291"/>
      <c r="R19" s="291"/>
      <c r="S19" s="291"/>
      <c r="T19" s="291"/>
    </row>
    <row r="20" spans="1:20" ht="30" customHeight="1">
      <c r="A20" s="292" t="s">
        <v>82</v>
      </c>
      <c r="B20" s="293"/>
      <c r="C20" s="293"/>
      <c r="D20" s="293"/>
      <c r="E20" s="294"/>
      <c r="F20" s="10">
        <v>1</v>
      </c>
      <c r="G20" s="7">
        <v>2</v>
      </c>
      <c r="H20" s="7">
        <v>3</v>
      </c>
      <c r="I20" s="7">
        <v>4</v>
      </c>
      <c r="J20" s="15">
        <v>5</v>
      </c>
      <c r="K20" s="10" t="s">
        <v>1</v>
      </c>
      <c r="L20" s="7" t="s">
        <v>2</v>
      </c>
      <c r="M20" s="7" t="s">
        <v>3</v>
      </c>
      <c r="N20" s="15" t="s">
        <v>4</v>
      </c>
      <c r="P20" s="4" t="s">
        <v>1</v>
      </c>
      <c r="Q20" s="4" t="s">
        <v>2</v>
      </c>
      <c r="R20" s="4" t="s">
        <v>3</v>
      </c>
      <c r="S20" s="4" t="s">
        <v>4</v>
      </c>
      <c r="T20" s="5" t="s">
        <v>11</v>
      </c>
    </row>
    <row r="21" spans="1:20" ht="30" customHeight="1">
      <c r="A21" s="230">
        <f>IF(teamA!$H$14="y",25,IF(teamA!$I$14="y",50,""))</f>
      </c>
      <c r="B21" s="137" t="s">
        <v>1</v>
      </c>
      <c r="C21" s="155" t="s">
        <v>9</v>
      </c>
      <c r="D21" s="138" t="s">
        <v>2</v>
      </c>
      <c r="E21" s="232">
        <f>IF(teamB!$H$14="y",25,IF(teamB!$I$14="y",50,""))</f>
        <v>25</v>
      </c>
      <c r="F21" s="6" t="s">
        <v>2</v>
      </c>
      <c r="G21" s="9" t="s">
        <v>2</v>
      </c>
      <c r="H21" s="9" t="s">
        <v>2</v>
      </c>
      <c r="I21" s="9" t="s">
        <v>116</v>
      </c>
      <c r="J21" s="8" t="s">
        <v>116</v>
      </c>
      <c r="K21" s="10">
        <f aca="true" t="shared" si="9" ref="K21:K26">IF(OR(F21="",G21="",H21="",I21="",J21=""),"",IF(OR($B21="A",$D21="A"),IF(P21=(Q21+R21+S21),4,IF(P21&gt;(Q21+R21+S21),6,2)),""))</f>
        <v>2</v>
      </c>
      <c r="L21" s="7">
        <f aca="true" t="shared" si="10" ref="L21:L26">IF(OR(F21="",G21="",H21="",I21="",J21=""),"",IF(OR($B21="B",$D21="B"),IF(Q21=(P21+R21+S21),4,IF(Q21&gt;(P21+R21+S21),6,2)),""))</f>
        <v>6</v>
      </c>
      <c r="M21" s="11">
        <f aca="true" t="shared" si="11" ref="M21:M26">IF(OR(F21="",G21="",H21="",I21="",J21=""),"",IF(OR($B21="C",$D21="C"),IF(R21=(P21+Q21+S21),4,IF(R21&gt;(P21+Q21+S21),6,2)),""))</f>
      </c>
      <c r="N21" s="12">
        <f aca="true" t="shared" si="12" ref="N21:N26">IF(OR(F21="",G21="",H21="",I21="",J21=""),"",IF(OR($B21="D",$D21="D"),IF(S21=(P21+Q21+R21),4,IF(S21&gt;(P21+Q21+R21),6,2)),""))</f>
      </c>
      <c r="P21" s="13">
        <f aca="true" t="shared" si="13" ref="P21:P26">IF($F21="A",1,0)+IF($G21="A",1,0)+IF($H21="A",1,0)+IF($I21="A",1,0)+IF($J21="A",1,0)</f>
        <v>0</v>
      </c>
      <c r="Q21" s="13">
        <f aca="true" t="shared" si="14" ref="Q21:Q26">IF($F21="B",1,0)+IF($G21="B",1,0)+IF($H21="B",1,0)+IF($I21="B",1,0)+IF($J21="B",1,0)</f>
        <v>3</v>
      </c>
      <c r="R21" s="13">
        <f aca="true" t="shared" si="15" ref="R21:R26">IF($F21="C",1,0)+IF($G21="C",1,0)+IF($H21="C",1,0)+IF($I21="C",1,0)+IF($J21="C",1,0)</f>
        <v>0</v>
      </c>
      <c r="S21" s="13">
        <f aca="true" t="shared" si="16" ref="S21:S26">IF($F21="D",1,0)+IF($G21="D",1,0)+IF($H21="D",1,0)+IF($I21="D",1,0)+IF($J21="D",1,0)</f>
        <v>0</v>
      </c>
      <c r="T21" s="13">
        <f aca="true" t="shared" si="17" ref="T21:T26">IF($F21="X",1,0)+IF($G21="X",1,0)+IF($H21="X",1,0)+IF($I21="X",1,0)+IF($J21="X",1,0)</f>
        <v>2</v>
      </c>
    </row>
    <row r="22" spans="1:20" ht="30" customHeight="1">
      <c r="A22" s="230">
        <f>IF(teamD!$H$14="y",25,IF(teamD!$I$14="y",50,""))</f>
      </c>
      <c r="B22" s="137" t="s">
        <v>4</v>
      </c>
      <c r="C22" s="155" t="s">
        <v>9</v>
      </c>
      <c r="D22" s="138" t="s">
        <v>3</v>
      </c>
      <c r="E22" s="232">
        <f>IF(teamC!$H$14="y",25,IF(teamC!$I$14="y",50,""))</f>
      </c>
      <c r="F22" s="6" t="s">
        <v>4</v>
      </c>
      <c r="G22" s="9" t="s">
        <v>3</v>
      </c>
      <c r="H22" s="9" t="s">
        <v>3</v>
      </c>
      <c r="I22" s="9" t="s">
        <v>116</v>
      </c>
      <c r="J22" s="8" t="s">
        <v>116</v>
      </c>
      <c r="K22" s="14">
        <f t="shared" si="9"/>
      </c>
      <c r="L22" s="11">
        <f t="shared" si="10"/>
      </c>
      <c r="M22" s="7">
        <f t="shared" si="11"/>
        <v>6</v>
      </c>
      <c r="N22" s="15">
        <f t="shared" si="12"/>
        <v>2</v>
      </c>
      <c r="P22" s="13">
        <f t="shared" si="13"/>
        <v>0</v>
      </c>
      <c r="Q22" s="13">
        <f t="shared" si="14"/>
        <v>0</v>
      </c>
      <c r="R22" s="13">
        <f t="shared" si="15"/>
        <v>2</v>
      </c>
      <c r="S22" s="13">
        <f t="shared" si="16"/>
        <v>1</v>
      </c>
      <c r="T22" s="13">
        <f t="shared" si="17"/>
        <v>2</v>
      </c>
    </row>
    <row r="23" spans="1:20" ht="30" customHeight="1">
      <c r="A23" s="230">
        <f>IF(teamB!$H$15="y",25,IF(teamB!$I$15="y",50,""))</f>
      </c>
      <c r="B23" s="137" t="s">
        <v>2</v>
      </c>
      <c r="C23" s="155" t="s">
        <v>9</v>
      </c>
      <c r="D23" s="138" t="s">
        <v>3</v>
      </c>
      <c r="E23" s="232">
        <f>IF(teamC!$H$15="y",25,IF(teamC!$I$15="y",50,""))</f>
        <v>25</v>
      </c>
      <c r="F23" s="6" t="s">
        <v>2</v>
      </c>
      <c r="G23" s="9" t="s">
        <v>3</v>
      </c>
      <c r="H23" s="9" t="s">
        <v>2</v>
      </c>
      <c r="I23" s="9" t="s">
        <v>116</v>
      </c>
      <c r="J23" s="8" t="s">
        <v>116</v>
      </c>
      <c r="K23" s="14">
        <f t="shared" si="9"/>
      </c>
      <c r="L23" s="7">
        <f t="shared" si="10"/>
        <v>6</v>
      </c>
      <c r="M23" s="7">
        <f t="shared" si="11"/>
        <v>2</v>
      </c>
      <c r="N23" s="12">
        <f t="shared" si="12"/>
      </c>
      <c r="P23" s="13">
        <f t="shared" si="13"/>
        <v>0</v>
      </c>
      <c r="Q23" s="13">
        <f t="shared" si="14"/>
        <v>2</v>
      </c>
      <c r="R23" s="13">
        <f t="shared" si="15"/>
        <v>1</v>
      </c>
      <c r="S23" s="13">
        <f t="shared" si="16"/>
        <v>0</v>
      </c>
      <c r="T23" s="13">
        <f t="shared" si="17"/>
        <v>2</v>
      </c>
    </row>
    <row r="24" spans="1:20" ht="30" customHeight="1">
      <c r="A24" s="230">
        <f>IF(teamA!$H$15="y",25,IF(teamA!$I$15="y",50,""))</f>
        <v>50</v>
      </c>
      <c r="B24" s="137" t="s">
        <v>1</v>
      </c>
      <c r="C24" s="155" t="s">
        <v>9</v>
      </c>
      <c r="D24" s="138" t="s">
        <v>4</v>
      </c>
      <c r="E24" s="232">
        <f>IF(teamD!$H$15="y",25,IF(teamD!$I$15="y",50,""))</f>
      </c>
      <c r="F24" s="6" t="s">
        <v>4</v>
      </c>
      <c r="G24" s="9" t="s">
        <v>4</v>
      </c>
      <c r="H24" s="9" t="s">
        <v>4</v>
      </c>
      <c r="I24" s="9" t="s">
        <v>116</v>
      </c>
      <c r="J24" s="8" t="s">
        <v>116</v>
      </c>
      <c r="K24" s="10">
        <f t="shared" si="9"/>
        <v>2</v>
      </c>
      <c r="L24" s="11">
        <f t="shared" si="10"/>
      </c>
      <c r="M24" s="11">
        <f t="shared" si="11"/>
      </c>
      <c r="N24" s="15">
        <f t="shared" si="12"/>
        <v>6</v>
      </c>
      <c r="P24" s="13">
        <f t="shared" si="13"/>
        <v>0</v>
      </c>
      <c r="Q24" s="13">
        <f t="shared" si="14"/>
        <v>0</v>
      </c>
      <c r="R24" s="13">
        <f t="shared" si="15"/>
        <v>0</v>
      </c>
      <c r="S24" s="13">
        <f t="shared" si="16"/>
        <v>3</v>
      </c>
      <c r="T24" s="13">
        <f t="shared" si="17"/>
        <v>2</v>
      </c>
    </row>
    <row r="25" spans="1:20" ht="30" customHeight="1">
      <c r="A25" s="230">
        <f>IF(teamD!$H$16="y",25,IF(teamD!$I$16="y",50,""))</f>
        <v>25</v>
      </c>
      <c r="B25" s="137" t="s">
        <v>4</v>
      </c>
      <c r="C25" s="155" t="s">
        <v>9</v>
      </c>
      <c r="D25" s="138" t="s">
        <v>2</v>
      </c>
      <c r="E25" s="232">
        <f>IF(teamB!$H$16="y",25,IF(teamB!$I$16="y",50,""))</f>
      </c>
      <c r="F25" s="6" t="s">
        <v>11</v>
      </c>
      <c r="G25" s="9" t="s">
        <v>11</v>
      </c>
      <c r="H25" s="9" t="s">
        <v>11</v>
      </c>
      <c r="I25" s="9" t="s">
        <v>116</v>
      </c>
      <c r="J25" s="8" t="s">
        <v>116</v>
      </c>
      <c r="K25" s="14">
        <f t="shared" si="9"/>
      </c>
      <c r="L25" s="7">
        <f t="shared" si="10"/>
        <v>4</v>
      </c>
      <c r="M25" s="11">
        <f t="shared" si="11"/>
      </c>
      <c r="N25" s="15">
        <f t="shared" si="12"/>
        <v>4</v>
      </c>
      <c r="P25" s="13">
        <f t="shared" si="13"/>
        <v>0</v>
      </c>
      <c r="Q25" s="13">
        <f t="shared" si="14"/>
        <v>0</v>
      </c>
      <c r="R25" s="13">
        <f t="shared" si="15"/>
        <v>0</v>
      </c>
      <c r="S25" s="13">
        <f t="shared" si="16"/>
        <v>0</v>
      </c>
      <c r="T25" s="13">
        <f t="shared" si="17"/>
        <v>5</v>
      </c>
    </row>
    <row r="26" spans="1:20" ht="30" customHeight="1" thickBot="1">
      <c r="A26" s="231">
        <f>IF(teamC!$H$16="y",25,IF(teamC!$I$16="y",50,""))</f>
      </c>
      <c r="B26" s="140" t="s">
        <v>3</v>
      </c>
      <c r="C26" s="161" t="s">
        <v>9</v>
      </c>
      <c r="D26" s="141" t="s">
        <v>1</v>
      </c>
      <c r="E26" s="233">
        <f>IF(teamA!$H$16="y",25,IF(teamA!$I$16="y",50,""))</f>
        <v>50</v>
      </c>
      <c r="F26" s="16" t="s">
        <v>3</v>
      </c>
      <c r="G26" s="18" t="s">
        <v>3</v>
      </c>
      <c r="H26" s="18" t="s">
        <v>3</v>
      </c>
      <c r="I26" s="18" t="s">
        <v>116</v>
      </c>
      <c r="J26" s="17" t="s">
        <v>116</v>
      </c>
      <c r="K26" s="19">
        <f t="shared" si="9"/>
        <v>2</v>
      </c>
      <c r="L26" s="20">
        <f t="shared" si="10"/>
      </c>
      <c r="M26" s="21">
        <f t="shared" si="11"/>
        <v>6</v>
      </c>
      <c r="N26" s="22">
        <f t="shared" si="12"/>
      </c>
      <c r="P26" s="13">
        <f t="shared" si="13"/>
        <v>0</v>
      </c>
      <c r="Q26" s="13">
        <f t="shared" si="14"/>
        <v>0</v>
      </c>
      <c r="R26" s="13">
        <f t="shared" si="15"/>
        <v>3</v>
      </c>
      <c r="S26" s="13">
        <f t="shared" si="16"/>
        <v>0</v>
      </c>
      <c r="T26" s="13">
        <f t="shared" si="17"/>
        <v>2</v>
      </c>
    </row>
    <row r="27" spans="1:14" ht="30" customHeight="1" thickBot="1">
      <c r="A27" s="312" t="s">
        <v>8</v>
      </c>
      <c r="B27" s="303"/>
      <c r="C27" s="303"/>
      <c r="D27" s="303"/>
      <c r="E27" s="303"/>
      <c r="F27" s="303"/>
      <c r="G27" s="303"/>
      <c r="H27" s="303"/>
      <c r="I27" s="303"/>
      <c r="J27" s="304"/>
      <c r="K27" s="23">
        <f>SUM(K21:K26)</f>
        <v>6</v>
      </c>
      <c r="L27" s="24">
        <f>SUM(L21:L26)</f>
        <v>16</v>
      </c>
      <c r="M27" s="24">
        <f>SUM(M21:M26)</f>
        <v>14</v>
      </c>
      <c r="N27" s="25">
        <f>SUM(N21:N26)</f>
        <v>12</v>
      </c>
    </row>
    <row r="30" ht="13.5" thickBot="1"/>
    <row r="31" spans="1:14" ht="30" customHeight="1" thickBot="1">
      <c r="A31" s="305" t="s">
        <v>13</v>
      </c>
      <c r="B31" s="303"/>
      <c r="C31" s="303"/>
      <c r="D31" s="303"/>
      <c r="E31" s="303"/>
      <c r="F31" s="303"/>
      <c r="G31" s="303"/>
      <c r="H31" s="303"/>
      <c r="I31" s="303"/>
      <c r="J31" s="304"/>
      <c r="K31" s="23" t="s">
        <v>1</v>
      </c>
      <c r="L31" s="24" t="s">
        <v>2</v>
      </c>
      <c r="M31" s="24" t="s">
        <v>3</v>
      </c>
      <c r="N31" s="25" t="s">
        <v>4</v>
      </c>
    </row>
    <row r="32" spans="1:14" ht="30" customHeight="1">
      <c r="A32" s="313" t="s">
        <v>14</v>
      </c>
      <c r="B32" s="290"/>
      <c r="C32" s="290"/>
      <c r="D32" s="290"/>
      <c r="E32" s="290"/>
      <c r="F32" s="290"/>
      <c r="G32" s="290"/>
      <c r="H32" s="290"/>
      <c r="I32" s="290"/>
      <c r="J32" s="259"/>
      <c r="K32" s="26">
        <f>K16+K27</f>
        <v>16</v>
      </c>
      <c r="L32" s="27">
        <f>L16+L27</f>
        <v>26</v>
      </c>
      <c r="M32" s="27">
        <f>M16+M27</f>
        <v>28</v>
      </c>
      <c r="N32" s="28">
        <f>N16+N27</f>
        <v>26</v>
      </c>
    </row>
    <row r="33" spans="1:14" ht="30" customHeight="1">
      <c r="A33" s="306" t="s">
        <v>15</v>
      </c>
      <c r="B33" s="307"/>
      <c r="C33" s="307"/>
      <c r="D33" s="307"/>
      <c r="E33" s="307"/>
      <c r="F33" s="307"/>
      <c r="G33" s="307"/>
      <c r="H33" s="307"/>
      <c r="I33" s="307"/>
      <c r="J33" s="308"/>
      <c r="K33" s="253">
        <f>12-teamA!$L$17</f>
        <v>8</v>
      </c>
      <c r="L33" s="254">
        <f>12-teamB!$L$17</f>
        <v>11</v>
      </c>
      <c r="M33" s="254">
        <f>12-teamC!$L$17</f>
        <v>10</v>
      </c>
      <c r="N33" s="255">
        <f>12-teamD!$L$17</f>
        <v>11</v>
      </c>
    </row>
    <row r="34" spans="1:14" ht="30" customHeight="1">
      <c r="A34" s="306" t="s">
        <v>16</v>
      </c>
      <c r="B34" s="307"/>
      <c r="C34" s="307"/>
      <c r="D34" s="307"/>
      <c r="E34" s="307"/>
      <c r="F34" s="307"/>
      <c r="G34" s="307"/>
      <c r="H34" s="307"/>
      <c r="I34" s="307"/>
      <c r="J34" s="308"/>
      <c r="K34" s="29">
        <f>K56</f>
        <v>2</v>
      </c>
      <c r="L34" s="30">
        <f>L56</f>
        <v>1.5</v>
      </c>
      <c r="M34" s="30">
        <f>M56</f>
        <v>2</v>
      </c>
      <c r="N34" s="31">
        <f>N56</f>
        <v>1</v>
      </c>
    </row>
    <row r="35" spans="1:14" ht="30" customHeight="1">
      <c r="A35" s="306" t="s">
        <v>118</v>
      </c>
      <c r="B35" s="307"/>
      <c r="C35" s="307"/>
      <c r="D35" s="307"/>
      <c r="E35" s="307"/>
      <c r="F35" s="307"/>
      <c r="G35" s="307"/>
      <c r="H35" s="307"/>
      <c r="I35" s="307"/>
      <c r="J35" s="308"/>
      <c r="K35" s="260"/>
      <c r="L35" s="261"/>
      <c r="M35" s="261"/>
      <c r="N35" s="262"/>
    </row>
    <row r="36" spans="1:19" ht="30" customHeight="1" thickBot="1">
      <c r="A36" s="309" t="s">
        <v>119</v>
      </c>
      <c r="B36" s="310"/>
      <c r="C36" s="310"/>
      <c r="D36" s="310"/>
      <c r="E36" s="310"/>
      <c r="F36" s="310"/>
      <c r="G36" s="310"/>
      <c r="H36" s="310"/>
      <c r="I36" s="310"/>
      <c r="J36" s="311"/>
      <c r="K36" s="32">
        <f>K32+K33-K34+K35</f>
        <v>22</v>
      </c>
      <c r="L36" s="33">
        <f>L32+L33-L34+L35</f>
        <v>35.5</v>
      </c>
      <c r="M36" s="33">
        <f>M32+M33-M34+M35</f>
        <v>36</v>
      </c>
      <c r="N36" s="34">
        <f>N32+N33-N34+N35</f>
        <v>36</v>
      </c>
      <c r="P36" s="146"/>
      <c r="Q36" s="146"/>
      <c r="R36" s="146"/>
      <c r="S36" s="146"/>
    </row>
    <row r="37" spans="1:14" ht="30" customHeight="1" thickBot="1">
      <c r="A37" s="302" t="s">
        <v>12</v>
      </c>
      <c r="B37" s="303"/>
      <c r="C37" s="303"/>
      <c r="D37" s="303"/>
      <c r="E37" s="303"/>
      <c r="F37" s="303"/>
      <c r="G37" s="303"/>
      <c r="H37" s="303"/>
      <c r="I37" s="303"/>
      <c r="J37" s="304"/>
      <c r="K37" s="72">
        <f>IF(SUM($K36:$N36)&gt;0,RANK(K36,$K36:$N36,0),"")</f>
        <v>4</v>
      </c>
      <c r="L37" s="73">
        <f>IF(SUM($K36:$N36)&gt;0,RANK(L36,$K36:$N36,0),"")</f>
        <v>3</v>
      </c>
      <c r="M37" s="73">
        <f>IF(SUM($K36:$N36)&gt;0,RANK(M36,$K36:$N36,0),"")</f>
        <v>1</v>
      </c>
      <c r="N37" s="74">
        <f>IF(SUM($K36:$N36)&gt;0,RANK(N36,$K36:$N36,0),"")</f>
        <v>1</v>
      </c>
    </row>
    <row r="40" spans="1:14" ht="30" customHeight="1" thickBot="1">
      <c r="A40" s="321" t="s">
        <v>19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</row>
    <row r="41" spans="1:14" ht="30" customHeight="1">
      <c r="A41" s="320" t="str">
        <f>IF(A8="","",A8)</f>
        <v>Rhythm Blues</v>
      </c>
      <c r="B41" s="290"/>
      <c r="C41" s="290"/>
      <c r="D41" s="290"/>
      <c r="E41" s="259"/>
      <c r="F41" s="319" t="s">
        <v>17</v>
      </c>
      <c r="G41" s="290"/>
      <c r="H41" s="290"/>
      <c r="I41" s="290"/>
      <c r="J41" s="315"/>
      <c r="K41" s="319" t="s">
        <v>18</v>
      </c>
      <c r="L41" s="290"/>
      <c r="M41" s="290"/>
      <c r="N41" s="259"/>
    </row>
    <row r="42" spans="1:14" ht="30" customHeight="1" thickBot="1">
      <c r="A42" s="292" t="s">
        <v>82</v>
      </c>
      <c r="B42" s="293"/>
      <c r="C42" s="293"/>
      <c r="D42" s="293"/>
      <c r="E42" s="294"/>
      <c r="F42" s="21" t="s">
        <v>1</v>
      </c>
      <c r="G42" s="21" t="s">
        <v>2</v>
      </c>
      <c r="H42" s="21" t="s">
        <v>3</v>
      </c>
      <c r="I42" s="178" t="s">
        <v>4</v>
      </c>
      <c r="J42" s="316"/>
      <c r="K42" s="21" t="s">
        <v>1</v>
      </c>
      <c r="L42" s="21" t="s">
        <v>2</v>
      </c>
      <c r="M42" s="21" t="s">
        <v>3</v>
      </c>
      <c r="N42" s="154" t="s">
        <v>4</v>
      </c>
    </row>
    <row r="43" spans="1:14" ht="30" customHeight="1">
      <c r="A43" s="44">
        <f aca="true" t="shared" si="18" ref="A43:A48">IF(A10="","",A10)</f>
      </c>
      <c r="B43" s="137" t="s">
        <v>1</v>
      </c>
      <c r="C43" s="155" t="s">
        <v>9</v>
      </c>
      <c r="D43" s="138" t="s">
        <v>2</v>
      </c>
      <c r="E43" s="159">
        <f aca="true" t="shared" si="19" ref="E43:E48">IF(E10="","",E10)</f>
      </c>
      <c r="F43" s="156">
        <f aca="true" t="shared" si="20" ref="F43:F48">IF(OR(AND($A43&lt;&gt;"",$B43="A"),AND($D43="A",$E43&lt;&gt;"")),K10,"")</f>
      </c>
      <c r="G43" s="36">
        <f aca="true" t="shared" si="21" ref="G43:G48">IF(OR(AND($A43&lt;&gt;"",$B43="B"),AND($D43="B",$E43&lt;&gt;"")),L10,"")</f>
      </c>
      <c r="H43" s="36">
        <f aca="true" t="shared" si="22" ref="H43:H48">IF(OR(AND($A43&lt;&gt;"",$B43="C"),AND($D43="C",$E43&lt;&gt;"")),M10,"")</f>
      </c>
      <c r="I43" s="179">
        <f aca="true" t="shared" si="23" ref="I43:I48">IF(OR(AND($A43&lt;&gt;"",$B43="D"),AND($D43="D",$E43&lt;&gt;"")),N10,"")</f>
      </c>
      <c r="J43" s="316"/>
      <c r="K43" s="182">
        <f aca="true" t="shared" si="24" ref="K43:K48">IF(F43&lt;&gt;"",F43*IF($B43="A",$A43/100,1)*IF($D43="A",$E43/100,1),"")</f>
      </c>
      <c r="L43" s="37">
        <f aca="true" t="shared" si="25" ref="L43:L48">IF(G43&lt;&gt;"",G43*IF($B43="B",$A43/100,1)*IF($D43="B",$E43/100,1),"")</f>
      </c>
      <c r="M43" s="37">
        <f aca="true" t="shared" si="26" ref="M43:M48">IF(H43&lt;&gt;"",H43*IF($B43="C",$A43/100,1)*IF($D43="C",$E43/100,1),"")</f>
      </c>
      <c r="N43" s="38">
        <f aca="true" t="shared" si="27" ref="N43:N48">IF(I43&lt;&gt;"",I43*IF($B43="D",$A43/100,1)*IF($D43="D",$E43/100,1),"")</f>
      </c>
    </row>
    <row r="44" spans="1:14" ht="30" customHeight="1">
      <c r="A44" s="39">
        <f t="shared" si="18"/>
      </c>
      <c r="B44" s="137" t="s">
        <v>4</v>
      </c>
      <c r="C44" s="155" t="s">
        <v>9</v>
      </c>
      <c r="D44" s="138" t="s">
        <v>3</v>
      </c>
      <c r="E44" s="160">
        <f t="shared" si="19"/>
      </c>
      <c r="F44" s="157">
        <f t="shared" si="20"/>
      </c>
      <c r="G44" s="40">
        <f t="shared" si="21"/>
      </c>
      <c r="H44" s="40">
        <f t="shared" si="22"/>
      </c>
      <c r="I44" s="180">
        <f t="shared" si="23"/>
      </c>
      <c r="J44" s="316"/>
      <c r="K44" s="30">
        <f t="shared" si="24"/>
      </c>
      <c r="L44" s="41">
        <f t="shared" si="25"/>
      </c>
      <c r="M44" s="41">
        <f t="shared" si="26"/>
      </c>
      <c r="N44" s="42">
        <f t="shared" si="27"/>
      </c>
    </row>
    <row r="45" spans="1:14" ht="30" customHeight="1">
      <c r="A45" s="39">
        <f t="shared" si="18"/>
      </c>
      <c r="B45" s="137" t="s">
        <v>2</v>
      </c>
      <c r="C45" s="155" t="s">
        <v>9</v>
      </c>
      <c r="D45" s="138" t="s">
        <v>3</v>
      </c>
      <c r="E45" s="160">
        <f t="shared" si="19"/>
      </c>
      <c r="F45" s="157">
        <f t="shared" si="20"/>
      </c>
      <c r="G45" s="40">
        <f t="shared" si="21"/>
      </c>
      <c r="H45" s="40">
        <f t="shared" si="22"/>
      </c>
      <c r="I45" s="180">
        <f t="shared" si="23"/>
      </c>
      <c r="J45" s="316"/>
      <c r="K45" s="30">
        <f t="shared" si="24"/>
      </c>
      <c r="L45" s="41">
        <f t="shared" si="25"/>
      </c>
      <c r="M45" s="41">
        <f t="shared" si="26"/>
      </c>
      <c r="N45" s="42">
        <f t="shared" si="27"/>
      </c>
    </row>
    <row r="46" spans="1:14" ht="30" customHeight="1">
      <c r="A46" s="39">
        <f t="shared" si="18"/>
      </c>
      <c r="B46" s="137" t="s">
        <v>1</v>
      </c>
      <c r="C46" s="155" t="s">
        <v>9</v>
      </c>
      <c r="D46" s="138" t="s">
        <v>4</v>
      </c>
      <c r="E46" s="160">
        <f t="shared" si="19"/>
      </c>
      <c r="F46" s="157">
        <f t="shared" si="20"/>
      </c>
      <c r="G46" s="40">
        <f t="shared" si="21"/>
      </c>
      <c r="H46" s="40">
        <f t="shared" si="22"/>
      </c>
      <c r="I46" s="180">
        <f t="shared" si="23"/>
      </c>
      <c r="J46" s="316"/>
      <c r="K46" s="30">
        <f t="shared" si="24"/>
      </c>
      <c r="L46" s="41">
        <f t="shared" si="25"/>
      </c>
      <c r="M46" s="41">
        <f t="shared" si="26"/>
      </c>
      <c r="N46" s="42">
        <f t="shared" si="27"/>
      </c>
    </row>
    <row r="47" spans="1:14" ht="30" customHeight="1">
      <c r="A47" s="39">
        <f t="shared" si="18"/>
      </c>
      <c r="B47" s="137" t="s">
        <v>4</v>
      </c>
      <c r="C47" s="155" t="s">
        <v>9</v>
      </c>
      <c r="D47" s="138" t="s">
        <v>2</v>
      </c>
      <c r="E47" s="160">
        <f t="shared" si="19"/>
      </c>
      <c r="F47" s="157">
        <f t="shared" si="20"/>
      </c>
      <c r="G47" s="40">
        <f t="shared" si="21"/>
      </c>
      <c r="H47" s="40">
        <f t="shared" si="22"/>
      </c>
      <c r="I47" s="180">
        <f t="shared" si="23"/>
      </c>
      <c r="J47" s="316"/>
      <c r="K47" s="30">
        <f t="shared" si="24"/>
      </c>
      <c r="L47" s="41">
        <f t="shared" si="25"/>
      </c>
      <c r="M47" s="41">
        <f t="shared" si="26"/>
      </c>
      <c r="N47" s="42">
        <f t="shared" si="27"/>
      </c>
    </row>
    <row r="48" spans="1:14" ht="30" customHeight="1" thickBot="1">
      <c r="A48" s="48">
        <f t="shared" si="18"/>
        <v>25</v>
      </c>
      <c r="B48" s="140" t="s">
        <v>3</v>
      </c>
      <c r="C48" s="161" t="s">
        <v>9</v>
      </c>
      <c r="D48" s="141" t="s">
        <v>1</v>
      </c>
      <c r="E48" s="162">
        <f t="shared" si="19"/>
      </c>
      <c r="F48" s="158">
        <f t="shared" si="20"/>
      </c>
      <c r="G48" s="43">
        <f t="shared" si="21"/>
      </c>
      <c r="H48" s="43">
        <f t="shared" si="22"/>
        <v>6</v>
      </c>
      <c r="I48" s="181">
        <f t="shared" si="23"/>
      </c>
      <c r="J48" s="317"/>
      <c r="K48" s="183">
        <f t="shared" si="24"/>
      </c>
      <c r="L48" s="33">
        <f t="shared" si="25"/>
      </c>
      <c r="M48" s="33">
        <f t="shared" si="26"/>
        <v>1.5</v>
      </c>
      <c r="N48" s="34">
        <f t="shared" si="27"/>
      </c>
    </row>
    <row r="49" spans="1:14" ht="30" customHeight="1" thickBot="1">
      <c r="A49" s="314" t="str">
        <f>IF(A19="","",A19)</f>
        <v>Fiesta Tango</v>
      </c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4"/>
    </row>
    <row r="50" spans="1:14" ht="30" customHeight="1">
      <c r="A50" s="35">
        <f aca="true" t="shared" si="28" ref="A50:A55">IF(A21="","",A21)</f>
      </c>
      <c r="B50" s="193" t="s">
        <v>1</v>
      </c>
      <c r="C50" s="194" t="s">
        <v>9</v>
      </c>
      <c r="D50" s="195" t="s">
        <v>2</v>
      </c>
      <c r="E50" s="192">
        <f aca="true" t="shared" si="29" ref="E50:E55">IF(E21="","",E21)</f>
        <v>25</v>
      </c>
      <c r="F50" s="187">
        <f aca="true" t="shared" si="30" ref="F50:F55">IF(OR(AND($A50&lt;&gt;"",$B50="A"),AND($D50="A",$E50&lt;&gt;"")),K21,"")</f>
      </c>
      <c r="G50" s="45">
        <f aca="true" t="shared" si="31" ref="G50:G55">IF(OR(AND($A50&lt;&gt;"",$B50="B"),AND($D50="B",$E50&lt;&gt;"")),L21,"")</f>
        <v>6</v>
      </c>
      <c r="H50" s="45">
        <f aca="true" t="shared" si="32" ref="H50:H55">IF(OR(AND($A50&lt;&gt;"",$B50="C"),AND($D50="C",$E50&lt;&gt;"")),M21,"")</f>
      </c>
      <c r="I50" s="184">
        <f aca="true" t="shared" si="33" ref="I50:I55">IF(OR(AND($A50&lt;&gt;"",$B50="D"),AND($D50="D",$E50&lt;&gt;"")),N21,"")</f>
      </c>
      <c r="J50" s="318"/>
      <c r="K50" s="186">
        <f aca="true" t="shared" si="34" ref="K50:K55">IF(F50&lt;&gt;"",F50*IF($B50="A",$A50/100,1)*IF($D50="A",$E50/100,1),"")</f>
      </c>
      <c r="L50" s="46">
        <f aca="true" t="shared" si="35" ref="L50:L55">IF(G50&lt;&gt;"",G50*IF($B50="B",$A50/100,1)*IF($D50="B",$E50/100,1),"")</f>
        <v>1.5</v>
      </c>
      <c r="M50" s="46">
        <f aca="true" t="shared" si="36" ref="M50:M55">IF(H50&lt;&gt;"",H50*IF($B50="C",$A50/100,1)*IF($D50="C",$E50/100,1),"")</f>
      </c>
      <c r="N50" s="47">
        <f aca="true" t="shared" si="37" ref="N50:N55">IF(I50&lt;&gt;"",I50*IF($B50="D",$A50/100,1)*IF($D50="D",$E50/100,1),"")</f>
      </c>
    </row>
    <row r="51" spans="1:14" ht="30" customHeight="1">
      <c r="A51" s="39">
        <f t="shared" si="28"/>
      </c>
      <c r="B51" s="137" t="s">
        <v>4</v>
      </c>
      <c r="C51" s="155" t="s">
        <v>9</v>
      </c>
      <c r="D51" s="138" t="s">
        <v>3</v>
      </c>
      <c r="E51" s="160">
        <f t="shared" si="29"/>
      </c>
      <c r="F51" s="157">
        <f t="shared" si="30"/>
      </c>
      <c r="G51" s="40">
        <f t="shared" si="31"/>
      </c>
      <c r="H51" s="40">
        <f t="shared" si="32"/>
      </c>
      <c r="I51" s="180">
        <f t="shared" si="33"/>
      </c>
      <c r="J51" s="316"/>
      <c r="K51" s="30">
        <f t="shared" si="34"/>
      </c>
      <c r="L51" s="41">
        <f t="shared" si="35"/>
      </c>
      <c r="M51" s="41">
        <f t="shared" si="36"/>
      </c>
      <c r="N51" s="42">
        <f t="shared" si="37"/>
      </c>
    </row>
    <row r="52" spans="1:14" ht="30" customHeight="1">
      <c r="A52" s="39">
        <f t="shared" si="28"/>
      </c>
      <c r="B52" s="137" t="s">
        <v>2</v>
      </c>
      <c r="C52" s="155" t="s">
        <v>9</v>
      </c>
      <c r="D52" s="138" t="s">
        <v>3</v>
      </c>
      <c r="E52" s="160">
        <f t="shared" si="29"/>
        <v>25</v>
      </c>
      <c r="F52" s="157">
        <f t="shared" si="30"/>
      </c>
      <c r="G52" s="40">
        <f t="shared" si="31"/>
      </c>
      <c r="H52" s="40">
        <f t="shared" si="32"/>
        <v>2</v>
      </c>
      <c r="I52" s="180">
        <f t="shared" si="33"/>
      </c>
      <c r="J52" s="316"/>
      <c r="K52" s="30">
        <f t="shared" si="34"/>
      </c>
      <c r="L52" s="41">
        <f t="shared" si="35"/>
      </c>
      <c r="M52" s="41">
        <f t="shared" si="36"/>
        <v>0.5</v>
      </c>
      <c r="N52" s="42">
        <f t="shared" si="37"/>
      </c>
    </row>
    <row r="53" spans="1:14" ht="30" customHeight="1">
      <c r="A53" s="39">
        <f t="shared" si="28"/>
        <v>50</v>
      </c>
      <c r="B53" s="137" t="s">
        <v>1</v>
      </c>
      <c r="C53" s="155" t="s">
        <v>9</v>
      </c>
      <c r="D53" s="138" t="s">
        <v>4</v>
      </c>
      <c r="E53" s="160">
        <f t="shared" si="29"/>
      </c>
      <c r="F53" s="157">
        <f t="shared" si="30"/>
        <v>2</v>
      </c>
      <c r="G53" s="40">
        <f t="shared" si="31"/>
      </c>
      <c r="H53" s="40">
        <f t="shared" si="32"/>
      </c>
      <c r="I53" s="180">
        <f t="shared" si="33"/>
      </c>
      <c r="J53" s="316"/>
      <c r="K53" s="30">
        <f t="shared" si="34"/>
        <v>1</v>
      </c>
      <c r="L53" s="41">
        <f t="shared" si="35"/>
      </c>
      <c r="M53" s="41">
        <f t="shared" si="36"/>
      </c>
      <c r="N53" s="42">
        <f t="shared" si="37"/>
      </c>
    </row>
    <row r="54" spans="1:14" ht="30" customHeight="1">
      <c r="A54" s="39">
        <f t="shared" si="28"/>
        <v>25</v>
      </c>
      <c r="B54" s="137" t="s">
        <v>4</v>
      </c>
      <c r="C54" s="155" t="s">
        <v>9</v>
      </c>
      <c r="D54" s="138" t="s">
        <v>2</v>
      </c>
      <c r="E54" s="160">
        <f t="shared" si="29"/>
      </c>
      <c r="F54" s="157">
        <f t="shared" si="30"/>
      </c>
      <c r="G54" s="40">
        <f t="shared" si="31"/>
      </c>
      <c r="H54" s="40">
        <f t="shared" si="32"/>
      </c>
      <c r="I54" s="180">
        <f t="shared" si="33"/>
        <v>4</v>
      </c>
      <c r="J54" s="316"/>
      <c r="K54" s="30">
        <f t="shared" si="34"/>
      </c>
      <c r="L54" s="41">
        <f t="shared" si="35"/>
      </c>
      <c r="M54" s="41">
        <f t="shared" si="36"/>
      </c>
      <c r="N54" s="42">
        <f t="shared" si="37"/>
        <v>1</v>
      </c>
    </row>
    <row r="55" spans="1:14" ht="30" customHeight="1" thickBot="1">
      <c r="A55" s="48">
        <f t="shared" si="28"/>
      </c>
      <c r="B55" s="140" t="s">
        <v>3</v>
      </c>
      <c r="C55" s="161" t="s">
        <v>9</v>
      </c>
      <c r="D55" s="141" t="s">
        <v>1</v>
      </c>
      <c r="E55" s="162">
        <f t="shared" si="29"/>
        <v>50</v>
      </c>
      <c r="F55" s="188">
        <f t="shared" si="30"/>
        <v>2</v>
      </c>
      <c r="G55" s="49">
        <f t="shared" si="31"/>
      </c>
      <c r="H55" s="49">
        <f t="shared" si="32"/>
      </c>
      <c r="I55" s="185">
        <f t="shared" si="33"/>
      </c>
      <c r="J55" s="317"/>
      <c r="K55" s="183">
        <f t="shared" si="34"/>
        <v>1</v>
      </c>
      <c r="L55" s="33">
        <f t="shared" si="35"/>
      </c>
      <c r="M55" s="33">
        <f t="shared" si="36"/>
      </c>
      <c r="N55" s="34">
        <f t="shared" si="37"/>
      </c>
    </row>
    <row r="56" spans="1:14" ht="30" customHeight="1" thickBot="1">
      <c r="A56" s="302" t="s">
        <v>16</v>
      </c>
      <c r="B56" s="303"/>
      <c r="C56" s="303"/>
      <c r="D56" s="303"/>
      <c r="E56" s="303"/>
      <c r="F56" s="303"/>
      <c r="G56" s="303"/>
      <c r="H56" s="303"/>
      <c r="I56" s="303"/>
      <c r="J56" s="304"/>
      <c r="K56" s="50">
        <f>SUM(K43:K55)</f>
        <v>2</v>
      </c>
      <c r="L56" s="51">
        <f>SUM(L43:L55)</f>
        <v>1.5</v>
      </c>
      <c r="M56" s="51">
        <f>SUM(M43:M55)</f>
        <v>2</v>
      </c>
      <c r="N56" s="52">
        <f>SUM(N43:N55)</f>
        <v>1</v>
      </c>
    </row>
  </sheetData>
  <sheetProtection password="CAEF" sheet="1" objects="1" scenarios="1" selectLockedCells="1"/>
  <mergeCells count="28">
    <mergeCell ref="A40:N40"/>
    <mergeCell ref="A56:J56"/>
    <mergeCell ref="A49:N49"/>
    <mergeCell ref="J41:J48"/>
    <mergeCell ref="J50:J55"/>
    <mergeCell ref="K41:N41"/>
    <mergeCell ref="A41:E41"/>
    <mergeCell ref="F41:I41"/>
    <mergeCell ref="A42:E42"/>
    <mergeCell ref="F19:J19"/>
    <mergeCell ref="A27:J27"/>
    <mergeCell ref="A32:J32"/>
    <mergeCell ref="A34:J34"/>
    <mergeCell ref="A37:J37"/>
    <mergeCell ref="A31:J31"/>
    <mergeCell ref="A33:J33"/>
    <mergeCell ref="A36:J36"/>
    <mergeCell ref="A35:J35"/>
    <mergeCell ref="K19:N19"/>
    <mergeCell ref="K8:N8"/>
    <mergeCell ref="P19:T19"/>
    <mergeCell ref="A20:E20"/>
    <mergeCell ref="F8:J8"/>
    <mergeCell ref="A8:E8"/>
    <mergeCell ref="A9:E9"/>
    <mergeCell ref="P8:T8"/>
    <mergeCell ref="A16:J16"/>
    <mergeCell ref="A19:E19"/>
  </mergeCells>
  <conditionalFormatting sqref="F10:J15 F21:J26">
    <cfRule type="expression" priority="1" dxfId="6" stopIfTrue="1">
      <formula>AND(NOT(F10=""),NOT(F10=$B10),NOT(F10=$D10),NOT(F10="X"))</formula>
    </cfRule>
  </conditionalFormatting>
  <conditionalFormatting sqref="A10:A15 E10:E15 A21:A26 E21:E26">
    <cfRule type="expression" priority="2" dxfId="6" stopIfTrue="1">
      <formula>AND(NOT(A10=""),NOT(A10=25),NOT(A10=50))</formula>
    </cfRule>
  </conditionalFormatting>
  <conditionalFormatting sqref="K33:N33">
    <cfRule type="expression" priority="3" dxfId="6" stopIfTrue="1">
      <formula>AND(K33&lt;&gt;"",OR(K33&lt;2,K33&gt;18))</formula>
    </cfRule>
  </conditionalFormatting>
  <conditionalFormatting sqref="K37:N3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.53" right="0.47" top="1" bottom="1" header="0.5" footer="0.5"/>
  <pageSetup fitToHeight="1" fitToWidth="1" horizontalDpi="600" verticalDpi="600" orientation="portrait" paperSize="9" scale="69" r:id="rId1"/>
  <headerFooter alignWithMargins="0">
    <oddHeader>&amp;L&amp;"Arial,Bold"&amp;26RIDL Final</oddHeader>
  </headerFooter>
  <ignoredErrors>
    <ignoredError sqref="A1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50" zoomScaleNormal="50" zoomScalePageLayoutView="0" workbookViewId="0" topLeftCell="A1">
      <selection activeCell="H12" sqref="H12"/>
    </sheetView>
  </sheetViews>
  <sheetFormatPr defaultColWidth="9.140625" defaultRowHeight="12.75"/>
  <cols>
    <col min="1" max="1" width="12.7109375" style="3" customWidth="1"/>
    <col min="2" max="2" width="4.8515625" style="3" customWidth="1"/>
    <col min="3" max="3" width="3.28125" style="3" customWidth="1"/>
    <col min="4" max="4" width="5.57421875" style="3" customWidth="1"/>
    <col min="5" max="5" width="12.7109375" style="3" customWidth="1"/>
    <col min="6" max="14" width="10.7109375" style="3" customWidth="1"/>
    <col min="15" max="16384" width="9.140625" style="3" customWidth="1"/>
  </cols>
  <sheetData>
    <row r="1" ht="30" customHeight="1">
      <c r="A1" s="166" t="s">
        <v>21</v>
      </c>
    </row>
    <row r="2" spans="1:7" s="145" customFormat="1" ht="30" customHeight="1">
      <c r="A2" s="53"/>
      <c r="B2" s="54"/>
      <c r="C2" s="54"/>
      <c r="D2" s="54"/>
      <c r="E2" s="54"/>
      <c r="F2" s="54"/>
      <c r="G2" s="54"/>
    </row>
    <row r="3" spans="1:12" s="151" customFormat="1" ht="30" customHeight="1">
      <c r="A3" s="147" t="s">
        <v>26</v>
      </c>
      <c r="B3" s="148" t="str">
        <f>IF(Master!B3="","",Master!B3)</f>
        <v>Guildford</v>
      </c>
      <c r="C3" s="148"/>
      <c r="K3" s="149" t="s">
        <v>75</v>
      </c>
      <c r="L3" s="150" t="str">
        <f>IF(Master!B26="","",Master!B26)</f>
        <v>North</v>
      </c>
    </row>
    <row r="4" spans="1:12" s="151" customFormat="1" ht="30" customHeight="1">
      <c r="A4" s="147" t="s">
        <v>27</v>
      </c>
      <c r="B4" s="148" t="str">
        <f>IF(Master!B4="","",Master!B4)</f>
        <v>19 October 2013</v>
      </c>
      <c r="C4" s="148"/>
      <c r="F4" s="148"/>
      <c r="K4" s="149" t="s">
        <v>74</v>
      </c>
      <c r="L4" s="150" t="str">
        <f>IF(Master!B27="","",Master!B27)</f>
        <v>South East</v>
      </c>
    </row>
    <row r="5" spans="1:12" s="151" customFormat="1" ht="30" customHeight="1">
      <c r="A5" s="147"/>
      <c r="B5" s="148"/>
      <c r="C5" s="148"/>
      <c r="F5" s="148"/>
      <c r="K5" s="149" t="s">
        <v>72</v>
      </c>
      <c r="L5" s="150" t="str">
        <f>IF(Master!B28="","",Master!B28)</f>
        <v>South Central</v>
      </c>
    </row>
    <row r="6" spans="1:12" s="151" customFormat="1" ht="30" customHeight="1">
      <c r="A6" s="153" t="s">
        <v>90</v>
      </c>
      <c r="B6" s="152"/>
      <c r="K6" s="149" t="s">
        <v>73</v>
      </c>
      <c r="L6" s="150" t="str">
        <f>IF(Master!B29="","",Master!B29)</f>
        <v>South West</v>
      </c>
    </row>
    <row r="7" ht="13.5" thickBot="1"/>
    <row r="8" spans="1:20" ht="30" customHeight="1">
      <c r="A8" s="340" t="str">
        <f>Master!$B$15</f>
        <v>Hickory Hoedown</v>
      </c>
      <c r="B8" s="341"/>
      <c r="C8" s="341"/>
      <c r="D8" s="341"/>
      <c r="E8" s="342"/>
      <c r="F8" s="289" t="s">
        <v>6</v>
      </c>
      <c r="G8" s="319"/>
      <c r="H8" s="319"/>
      <c r="I8" s="319"/>
      <c r="J8" s="334"/>
      <c r="K8" s="289" t="s">
        <v>7</v>
      </c>
      <c r="L8" s="319"/>
      <c r="M8" s="319"/>
      <c r="N8" s="334"/>
      <c r="P8" s="335" t="s">
        <v>10</v>
      </c>
      <c r="Q8" s="336"/>
      <c r="R8" s="336"/>
      <c r="S8" s="336"/>
      <c r="T8" s="337"/>
    </row>
    <row r="9" spans="1:20" ht="30" customHeight="1">
      <c r="A9" s="292" t="s">
        <v>82</v>
      </c>
      <c r="B9" s="338"/>
      <c r="C9" s="338"/>
      <c r="D9" s="338"/>
      <c r="E9" s="339"/>
      <c r="F9" s="10">
        <v>1</v>
      </c>
      <c r="G9" s="7">
        <v>2</v>
      </c>
      <c r="H9" s="7">
        <v>3</v>
      </c>
      <c r="I9" s="7">
        <v>4</v>
      </c>
      <c r="J9" s="15">
        <v>5</v>
      </c>
      <c r="K9" s="10" t="s">
        <v>1</v>
      </c>
      <c r="L9" s="7" t="s">
        <v>2</v>
      </c>
      <c r="M9" s="7" t="s">
        <v>3</v>
      </c>
      <c r="N9" s="15" t="s">
        <v>4</v>
      </c>
      <c r="P9" s="4" t="s">
        <v>1</v>
      </c>
      <c r="Q9" s="4" t="s">
        <v>2</v>
      </c>
      <c r="R9" s="4" t="s">
        <v>3</v>
      </c>
      <c r="S9" s="4" t="s">
        <v>4</v>
      </c>
      <c r="T9" s="5" t="s">
        <v>11</v>
      </c>
    </row>
    <row r="10" spans="1:20" ht="30" customHeight="1">
      <c r="A10" s="167"/>
      <c r="B10" s="163" t="s">
        <v>1</v>
      </c>
      <c r="C10" s="164" t="s">
        <v>9</v>
      </c>
      <c r="D10" s="165" t="s">
        <v>2</v>
      </c>
      <c r="E10" s="139"/>
      <c r="F10" s="6" t="s">
        <v>1</v>
      </c>
      <c r="G10" s="9" t="s">
        <v>1</v>
      </c>
      <c r="H10" s="9" t="s">
        <v>1</v>
      </c>
      <c r="I10" s="9" t="s">
        <v>116</v>
      </c>
      <c r="J10" s="8" t="s">
        <v>116</v>
      </c>
      <c r="K10" s="10">
        <f aca="true" t="shared" si="0" ref="K10:K15">IF(OR(F10="",G10="",H10="",I10="",J10=""),"",IF(OR($B10="A",$D10="A"),IF(P10=(Q10+R10+S10),4,IF(P10&gt;(Q10+R10+S10),6,2)),""))</f>
        <v>6</v>
      </c>
      <c r="L10" s="7">
        <f aca="true" t="shared" si="1" ref="L10:L15">IF(OR(F10="",G10="",H10="",I10="",J10=""),"",IF(OR($B10="B",$D10="B"),IF(Q10=(P10+R10+S10),4,IF(Q10&gt;(P10+R10+S10),6,2)),""))</f>
        <v>2</v>
      </c>
      <c r="M10" s="11">
        <f aca="true" t="shared" si="2" ref="M10:M15">IF(OR(F10="",G10="",H10="",I10="",J10=""),"",IF(OR($B10="C",$D10="C"),IF(R10=(P10+Q10+S10),4,IF(R10&gt;(P10+Q10+S10),6,2)),""))</f>
      </c>
      <c r="N10" s="12">
        <f aca="true" t="shared" si="3" ref="N10:N15">IF(OR(F10="",G10="",H10="",I10="",J10=""),"",IF(OR($B10="D",$D10="D"),IF(S10=(P10+Q10+R10),4,IF(S10&gt;(P10+Q10+R10),6,2)),""))</f>
      </c>
      <c r="P10" s="13">
        <f aca="true" t="shared" si="4" ref="P10:P15">IF($F10="A",1,0)+IF($G10="A",1,0)+IF($H10="A",1,0)+IF($I10="A",1,0)+IF($J10="A",1,0)</f>
        <v>3</v>
      </c>
      <c r="Q10" s="13">
        <f aca="true" t="shared" si="5" ref="Q10:Q15">IF($F10="B",1,0)+IF($G10="B",1,0)+IF($H10="B",1,0)+IF($I10="B",1,0)+IF($J10="B",1,0)</f>
        <v>0</v>
      </c>
      <c r="R10" s="13">
        <f aca="true" t="shared" si="6" ref="R10:R15">IF($F10="C",1,0)+IF($G10="C",1,0)+IF($H10="C",1,0)+IF($I10="C",1,0)+IF($J10="C",1,0)</f>
        <v>0</v>
      </c>
      <c r="S10" s="13">
        <f aca="true" t="shared" si="7" ref="S10:S15">IF($F10="D",1,0)+IF($G10="D",1,0)+IF($H10="D",1,0)+IF($I10="D",1,0)+IF($J10="D",1,0)</f>
        <v>0</v>
      </c>
      <c r="T10" s="13">
        <f aca="true" t="shared" si="8" ref="T10:T15">IF($F10="X",1,0)+IF($G10="X",1,0)+IF($H10="X",1,0)+IF($I10="X",1,0)+IF($J10="X",1,0)</f>
        <v>2</v>
      </c>
    </row>
    <row r="11" spans="1:20" ht="30" customHeight="1">
      <c r="A11" s="167"/>
      <c r="B11" s="163" t="s">
        <v>4</v>
      </c>
      <c r="C11" s="164" t="s">
        <v>9</v>
      </c>
      <c r="D11" s="165" t="s">
        <v>3</v>
      </c>
      <c r="E11" s="139"/>
      <c r="F11" s="6" t="s">
        <v>4</v>
      </c>
      <c r="G11" s="9" t="s">
        <v>4</v>
      </c>
      <c r="H11" s="9" t="s">
        <v>4</v>
      </c>
      <c r="I11" s="9" t="s">
        <v>116</v>
      </c>
      <c r="J11" s="8" t="s">
        <v>116</v>
      </c>
      <c r="K11" s="14">
        <f t="shared" si="0"/>
      </c>
      <c r="L11" s="11">
        <f t="shared" si="1"/>
      </c>
      <c r="M11" s="7">
        <f t="shared" si="2"/>
        <v>2</v>
      </c>
      <c r="N11" s="15">
        <f t="shared" si="3"/>
        <v>6</v>
      </c>
      <c r="P11" s="13">
        <f t="shared" si="4"/>
        <v>0</v>
      </c>
      <c r="Q11" s="13">
        <f t="shared" si="5"/>
        <v>0</v>
      </c>
      <c r="R11" s="13">
        <f t="shared" si="6"/>
        <v>0</v>
      </c>
      <c r="S11" s="13">
        <f t="shared" si="7"/>
        <v>3</v>
      </c>
      <c r="T11" s="13">
        <f t="shared" si="8"/>
        <v>2</v>
      </c>
    </row>
    <row r="12" spans="1:20" ht="30" customHeight="1">
      <c r="A12" s="230">
        <f>IF(teamB!$H$21="y",25,IF(teamB!$I$21="y",50,""))</f>
      </c>
      <c r="B12" s="137" t="s">
        <v>2</v>
      </c>
      <c r="C12" s="155" t="s">
        <v>9</v>
      </c>
      <c r="D12" s="138" t="s">
        <v>3</v>
      </c>
      <c r="E12" s="232">
        <f>IF(teamC!$H$21="y",25,IF(teamC!$I$21="y",50,""))</f>
      </c>
      <c r="F12" s="6" t="s">
        <v>3</v>
      </c>
      <c r="G12" s="9" t="s">
        <v>3</v>
      </c>
      <c r="H12" s="9" t="s">
        <v>3</v>
      </c>
      <c r="I12" s="9" t="s">
        <v>116</v>
      </c>
      <c r="J12" s="8" t="s">
        <v>116</v>
      </c>
      <c r="K12" s="14">
        <f t="shared" si="0"/>
      </c>
      <c r="L12" s="7">
        <f t="shared" si="1"/>
        <v>2</v>
      </c>
      <c r="M12" s="7">
        <f t="shared" si="2"/>
        <v>6</v>
      </c>
      <c r="N12" s="12">
        <f t="shared" si="3"/>
      </c>
      <c r="P12" s="13">
        <f t="shared" si="4"/>
        <v>0</v>
      </c>
      <c r="Q12" s="13">
        <f t="shared" si="5"/>
        <v>0</v>
      </c>
      <c r="R12" s="13">
        <f t="shared" si="6"/>
        <v>3</v>
      </c>
      <c r="S12" s="13">
        <f t="shared" si="7"/>
        <v>0</v>
      </c>
      <c r="T12" s="13">
        <f t="shared" si="8"/>
        <v>2</v>
      </c>
    </row>
    <row r="13" spans="1:20" ht="30" customHeight="1">
      <c r="A13" s="230">
        <f>IF(teamA!$H$21="y",25,IF(teamA!$I$21="y",50,""))</f>
      </c>
      <c r="B13" s="137" t="s">
        <v>1</v>
      </c>
      <c r="C13" s="155" t="s">
        <v>9</v>
      </c>
      <c r="D13" s="138" t="s">
        <v>4</v>
      </c>
      <c r="E13" s="232">
        <f>IF(teamD!$H$21="y",25,IF(teamD!$I$21="y",50,""))</f>
      </c>
      <c r="F13" s="6" t="s">
        <v>1</v>
      </c>
      <c r="G13" s="9" t="s">
        <v>11</v>
      </c>
      <c r="H13" s="9" t="s">
        <v>11</v>
      </c>
      <c r="I13" s="9" t="s">
        <v>116</v>
      </c>
      <c r="J13" s="8" t="s">
        <v>116</v>
      </c>
      <c r="K13" s="10">
        <f t="shared" si="0"/>
        <v>6</v>
      </c>
      <c r="L13" s="11">
        <f t="shared" si="1"/>
      </c>
      <c r="M13" s="11">
        <f t="shared" si="2"/>
      </c>
      <c r="N13" s="15">
        <f t="shared" si="3"/>
        <v>2</v>
      </c>
      <c r="P13" s="13">
        <f t="shared" si="4"/>
        <v>1</v>
      </c>
      <c r="Q13" s="13">
        <f t="shared" si="5"/>
        <v>0</v>
      </c>
      <c r="R13" s="13">
        <f t="shared" si="6"/>
        <v>0</v>
      </c>
      <c r="S13" s="13">
        <f t="shared" si="7"/>
        <v>0</v>
      </c>
      <c r="T13" s="13">
        <f t="shared" si="8"/>
        <v>4</v>
      </c>
    </row>
    <row r="14" spans="1:20" ht="30" customHeight="1">
      <c r="A14" s="230">
        <f>IF(teamD!$H$22="y",25,IF(teamD!$I$22="y",50,""))</f>
      </c>
      <c r="B14" s="137" t="s">
        <v>4</v>
      </c>
      <c r="C14" s="155" t="s">
        <v>9</v>
      </c>
      <c r="D14" s="138" t="s">
        <v>2</v>
      </c>
      <c r="E14" s="232">
        <f>IF(teamB!$H$22="y",25,IF(teamB!$I$22="y",50,""))</f>
        <v>25</v>
      </c>
      <c r="F14" s="6" t="s">
        <v>2</v>
      </c>
      <c r="G14" s="9" t="s">
        <v>2</v>
      </c>
      <c r="H14" s="9" t="s">
        <v>2</v>
      </c>
      <c r="I14" s="9" t="s">
        <v>116</v>
      </c>
      <c r="J14" s="8" t="s">
        <v>116</v>
      </c>
      <c r="K14" s="14">
        <f t="shared" si="0"/>
      </c>
      <c r="L14" s="7">
        <f t="shared" si="1"/>
        <v>6</v>
      </c>
      <c r="M14" s="11">
        <f t="shared" si="2"/>
      </c>
      <c r="N14" s="15">
        <f t="shared" si="3"/>
        <v>2</v>
      </c>
      <c r="P14" s="13">
        <f t="shared" si="4"/>
        <v>0</v>
      </c>
      <c r="Q14" s="13">
        <f t="shared" si="5"/>
        <v>3</v>
      </c>
      <c r="R14" s="13">
        <f t="shared" si="6"/>
        <v>0</v>
      </c>
      <c r="S14" s="13">
        <f t="shared" si="7"/>
        <v>0</v>
      </c>
      <c r="T14" s="13">
        <f t="shared" si="8"/>
        <v>2</v>
      </c>
    </row>
    <row r="15" spans="1:20" ht="30" customHeight="1" thickBot="1">
      <c r="A15" s="231">
        <f>IF(teamC!$H$22="y",25,IF(teamC!$I$22="y",50,""))</f>
      </c>
      <c r="B15" s="140" t="s">
        <v>3</v>
      </c>
      <c r="C15" s="161" t="s">
        <v>9</v>
      </c>
      <c r="D15" s="141" t="s">
        <v>1</v>
      </c>
      <c r="E15" s="233">
        <f>IF(teamA!$H$22="y",25,IF(teamA!$I$22="y",50,""))</f>
      </c>
      <c r="F15" s="16" t="s">
        <v>1</v>
      </c>
      <c r="G15" s="18" t="s">
        <v>1</v>
      </c>
      <c r="H15" s="18" t="s">
        <v>1</v>
      </c>
      <c r="I15" s="18" t="s">
        <v>116</v>
      </c>
      <c r="J15" s="17" t="s">
        <v>116</v>
      </c>
      <c r="K15" s="10">
        <f t="shared" si="0"/>
        <v>6</v>
      </c>
      <c r="L15" s="11">
        <f t="shared" si="1"/>
      </c>
      <c r="M15" s="7">
        <f t="shared" si="2"/>
        <v>2</v>
      </c>
      <c r="N15" s="12">
        <f t="shared" si="3"/>
      </c>
      <c r="P15" s="13">
        <f t="shared" si="4"/>
        <v>3</v>
      </c>
      <c r="Q15" s="13">
        <f t="shared" si="5"/>
        <v>0</v>
      </c>
      <c r="R15" s="13">
        <f t="shared" si="6"/>
        <v>0</v>
      </c>
      <c r="S15" s="13">
        <f t="shared" si="7"/>
        <v>0</v>
      </c>
      <c r="T15" s="13">
        <f t="shared" si="8"/>
        <v>2</v>
      </c>
    </row>
    <row r="16" spans="1:14" ht="30" customHeight="1" thickBot="1">
      <c r="A16" s="298" t="s">
        <v>8</v>
      </c>
      <c r="B16" s="353"/>
      <c r="C16" s="353"/>
      <c r="D16" s="353"/>
      <c r="E16" s="353"/>
      <c r="F16" s="353"/>
      <c r="G16" s="353"/>
      <c r="H16" s="353"/>
      <c r="I16" s="353"/>
      <c r="J16" s="353"/>
      <c r="K16" s="168">
        <f>SUM(K10:K15)</f>
        <v>18</v>
      </c>
      <c r="L16" s="169">
        <f>SUM(L10:L15)</f>
        <v>10</v>
      </c>
      <c r="M16" s="169">
        <f>SUM(M10:M15)</f>
        <v>10</v>
      </c>
      <c r="N16" s="170">
        <f>SUM(N10:N15)</f>
        <v>10</v>
      </c>
    </row>
    <row r="18" ht="13.5" thickBot="1"/>
    <row r="19" spans="1:20" ht="30" customHeight="1">
      <c r="A19" s="340" t="str">
        <f>Master!$B$16</f>
        <v>Prelim Waltz</v>
      </c>
      <c r="B19" s="354"/>
      <c r="C19" s="354"/>
      <c r="D19" s="354"/>
      <c r="E19" s="355"/>
      <c r="F19" s="289" t="s">
        <v>6</v>
      </c>
      <c r="G19" s="319"/>
      <c r="H19" s="319"/>
      <c r="I19" s="319"/>
      <c r="J19" s="334"/>
      <c r="K19" s="289" t="s">
        <v>7</v>
      </c>
      <c r="L19" s="319"/>
      <c r="M19" s="319"/>
      <c r="N19" s="334"/>
      <c r="P19" s="258" t="s">
        <v>10</v>
      </c>
      <c r="Q19" s="356"/>
      <c r="R19" s="356"/>
      <c r="S19" s="356"/>
      <c r="T19" s="356"/>
    </row>
    <row r="20" spans="1:20" ht="30" customHeight="1">
      <c r="A20" s="292" t="s">
        <v>82</v>
      </c>
      <c r="B20" s="293"/>
      <c r="C20" s="293"/>
      <c r="D20" s="293"/>
      <c r="E20" s="294"/>
      <c r="F20" s="10">
        <v>1</v>
      </c>
      <c r="G20" s="7">
        <v>2</v>
      </c>
      <c r="H20" s="7">
        <v>3</v>
      </c>
      <c r="I20" s="7">
        <v>4</v>
      </c>
      <c r="J20" s="15">
        <v>5</v>
      </c>
      <c r="K20" s="10" t="s">
        <v>1</v>
      </c>
      <c r="L20" s="7" t="s">
        <v>2</v>
      </c>
      <c r="M20" s="7" t="s">
        <v>3</v>
      </c>
      <c r="N20" s="15" t="s">
        <v>4</v>
      </c>
      <c r="P20" s="4" t="s">
        <v>1</v>
      </c>
      <c r="Q20" s="4" t="s">
        <v>2</v>
      </c>
      <c r="R20" s="4" t="s">
        <v>3</v>
      </c>
      <c r="S20" s="4" t="s">
        <v>4</v>
      </c>
      <c r="T20" s="5" t="s">
        <v>11</v>
      </c>
    </row>
    <row r="21" spans="1:20" ht="30" customHeight="1">
      <c r="A21" s="230">
        <f>IF(teamA!$H$25="y",25,IF(teamA!$I$25="y",50,""))</f>
        <v>25</v>
      </c>
      <c r="B21" s="163" t="s">
        <v>1</v>
      </c>
      <c r="C21" s="164" t="s">
        <v>9</v>
      </c>
      <c r="D21" s="165" t="s">
        <v>2</v>
      </c>
      <c r="E21" s="232">
        <f>IF(teamB!$H$25="y",25,IF(teamB!$I$25="y",50,""))</f>
      </c>
      <c r="F21" s="6" t="s">
        <v>1</v>
      </c>
      <c r="G21" s="9" t="s">
        <v>1</v>
      </c>
      <c r="H21" s="9" t="s">
        <v>1</v>
      </c>
      <c r="I21" s="9" t="s">
        <v>116</v>
      </c>
      <c r="J21" s="8" t="s">
        <v>116</v>
      </c>
      <c r="K21" s="10">
        <f aca="true" t="shared" si="9" ref="K21:K26">IF(OR(F21="",G21="",H21="",I21="",J21=""),"",IF(OR($B21="A",$D21="A"),IF(P21=(Q21+R21+S21),4,IF(P21&gt;(Q21+R21+S21),6,2)),""))</f>
        <v>6</v>
      </c>
      <c r="L21" s="7">
        <f aca="true" t="shared" si="10" ref="L21:L26">IF(OR(F21="",G21="",H21="",I21="",J21=""),"",IF(OR($B21="B",$D21="B"),IF(Q21=(P21+R21+S21),4,IF(Q21&gt;(P21+R21+S21),6,2)),""))</f>
        <v>2</v>
      </c>
      <c r="M21" s="11">
        <f aca="true" t="shared" si="11" ref="M21:M26">IF(OR(F21="",G21="",H21="",I21="",J21=""),"",IF(OR($B21="C",$D21="C"),IF(R21=(P21+Q21+S21),4,IF(R21&gt;(P21+Q21+S21),6,2)),""))</f>
      </c>
      <c r="N21" s="12">
        <f aca="true" t="shared" si="12" ref="N21:N26">IF(OR(F21="",G21="",H21="",I21="",J21=""),"",IF(OR($B21="D",$D21="D"),IF(S21=(P21+Q21+R21),4,IF(S21&gt;(P21+Q21+R21),6,2)),""))</f>
      </c>
      <c r="P21" s="13">
        <f aca="true" t="shared" si="13" ref="P21:P26">IF($F21="A",1,0)+IF($G21="A",1,0)+IF($H21="A",1,0)+IF($I21="A",1,0)+IF($J21="A",1,0)</f>
        <v>3</v>
      </c>
      <c r="Q21" s="13">
        <f aca="true" t="shared" si="14" ref="Q21:Q26">IF($F21="B",1,0)+IF($G21="B",1,0)+IF($H21="B",1,0)+IF($I21="B",1,0)+IF($J21="B",1,0)</f>
        <v>0</v>
      </c>
      <c r="R21" s="13">
        <f aca="true" t="shared" si="15" ref="R21:R26">IF($F21="C",1,0)+IF($G21="C",1,0)+IF($H21="C",1,0)+IF($I21="C",1,0)+IF($J21="C",1,0)</f>
        <v>0</v>
      </c>
      <c r="S21" s="13">
        <f aca="true" t="shared" si="16" ref="S21:S26">IF($F21="D",1,0)+IF($G21="D",1,0)+IF($H21="D",1,0)+IF($I21="D",1,0)+IF($J21="D",1,0)</f>
        <v>0</v>
      </c>
      <c r="T21" s="13">
        <f aca="true" t="shared" si="17" ref="T21:T26">IF($F21="X",1,0)+IF($G21="X",1,0)+IF($H21="X",1,0)+IF($I21="X",1,0)+IF($J21="X",1,0)</f>
        <v>2</v>
      </c>
    </row>
    <row r="22" spans="1:20" ht="30" customHeight="1">
      <c r="A22" s="230">
        <f>IF(teamD!$H$25="y",25,IF(teamD!$I$25="y",50,""))</f>
        <v>25</v>
      </c>
      <c r="B22" s="163" t="s">
        <v>4</v>
      </c>
      <c r="C22" s="164" t="s">
        <v>9</v>
      </c>
      <c r="D22" s="165" t="s">
        <v>3</v>
      </c>
      <c r="E22" s="232">
        <f>IF(teamC!$H$25="y",25,IF(teamC!$I$25="y",50,""))</f>
        <v>25</v>
      </c>
      <c r="F22" s="6" t="s">
        <v>4</v>
      </c>
      <c r="G22" s="9" t="s">
        <v>4</v>
      </c>
      <c r="H22" s="9" t="s">
        <v>4</v>
      </c>
      <c r="I22" s="9" t="s">
        <v>116</v>
      </c>
      <c r="J22" s="8" t="s">
        <v>116</v>
      </c>
      <c r="K22" s="14">
        <f t="shared" si="9"/>
      </c>
      <c r="L22" s="11">
        <f t="shared" si="10"/>
      </c>
      <c r="M22" s="7">
        <f t="shared" si="11"/>
        <v>2</v>
      </c>
      <c r="N22" s="15">
        <f t="shared" si="12"/>
        <v>6</v>
      </c>
      <c r="P22" s="13">
        <f t="shared" si="13"/>
        <v>0</v>
      </c>
      <c r="Q22" s="13">
        <f t="shared" si="14"/>
        <v>0</v>
      </c>
      <c r="R22" s="13">
        <f t="shared" si="15"/>
        <v>0</v>
      </c>
      <c r="S22" s="13">
        <f t="shared" si="16"/>
        <v>3</v>
      </c>
      <c r="T22" s="13">
        <f t="shared" si="17"/>
        <v>2</v>
      </c>
    </row>
    <row r="23" spans="1:20" ht="30" customHeight="1">
      <c r="A23" s="230">
        <f>IF(teamB!$H$26="y",25,IF(teamB!$I$26="y",50,""))</f>
        <v>25</v>
      </c>
      <c r="B23" s="137" t="s">
        <v>2</v>
      </c>
      <c r="C23" s="155" t="s">
        <v>9</v>
      </c>
      <c r="D23" s="138" t="s">
        <v>3</v>
      </c>
      <c r="E23" s="232">
        <f>IF(teamC!$H$26="y",25,IF(teamC!$I$26="y",50,""))</f>
        <v>25</v>
      </c>
      <c r="F23" s="6" t="s">
        <v>2</v>
      </c>
      <c r="G23" s="9" t="s">
        <v>2</v>
      </c>
      <c r="H23" s="9" t="s">
        <v>2</v>
      </c>
      <c r="I23" s="9" t="s">
        <v>116</v>
      </c>
      <c r="J23" s="8" t="s">
        <v>116</v>
      </c>
      <c r="K23" s="14">
        <f t="shared" si="9"/>
      </c>
      <c r="L23" s="7">
        <f t="shared" si="10"/>
        <v>6</v>
      </c>
      <c r="M23" s="7">
        <f t="shared" si="11"/>
        <v>2</v>
      </c>
      <c r="N23" s="12">
        <f t="shared" si="12"/>
      </c>
      <c r="P23" s="13">
        <f t="shared" si="13"/>
        <v>0</v>
      </c>
      <c r="Q23" s="13">
        <f t="shared" si="14"/>
        <v>3</v>
      </c>
      <c r="R23" s="13">
        <f t="shared" si="15"/>
        <v>0</v>
      </c>
      <c r="S23" s="13">
        <f t="shared" si="16"/>
        <v>0</v>
      </c>
      <c r="T23" s="13">
        <f t="shared" si="17"/>
        <v>2</v>
      </c>
    </row>
    <row r="24" spans="1:20" ht="30" customHeight="1">
      <c r="A24" s="230">
        <f>IF(teamA!$H$26="y",25,IF(teamA!$I$26="y",50,""))</f>
      </c>
      <c r="B24" s="137" t="s">
        <v>1</v>
      </c>
      <c r="C24" s="155" t="s">
        <v>9</v>
      </c>
      <c r="D24" s="138" t="s">
        <v>4</v>
      </c>
      <c r="E24" s="232">
        <f>IF(teamD!$H$26="y",25,IF(teamD!$I$26="y",50,""))</f>
      </c>
      <c r="F24" s="6" t="s">
        <v>4</v>
      </c>
      <c r="G24" s="9" t="s">
        <v>4</v>
      </c>
      <c r="H24" s="9" t="s">
        <v>4</v>
      </c>
      <c r="I24" s="9" t="s">
        <v>116</v>
      </c>
      <c r="J24" s="8" t="s">
        <v>116</v>
      </c>
      <c r="K24" s="10">
        <f t="shared" si="9"/>
        <v>2</v>
      </c>
      <c r="L24" s="11">
        <f t="shared" si="10"/>
      </c>
      <c r="M24" s="11">
        <f t="shared" si="11"/>
      </c>
      <c r="N24" s="15">
        <f t="shared" si="12"/>
        <v>6</v>
      </c>
      <c r="P24" s="13">
        <f t="shared" si="13"/>
        <v>0</v>
      </c>
      <c r="Q24" s="13">
        <f t="shared" si="14"/>
        <v>0</v>
      </c>
      <c r="R24" s="13">
        <f t="shared" si="15"/>
        <v>0</v>
      </c>
      <c r="S24" s="13">
        <f t="shared" si="16"/>
        <v>3</v>
      </c>
      <c r="T24" s="13">
        <f t="shared" si="17"/>
        <v>2</v>
      </c>
    </row>
    <row r="25" spans="1:20" ht="30" customHeight="1">
      <c r="A25" s="230">
        <f>IF(teamD!$H$27="y",25,IF(teamD!$I$27="y",50,""))</f>
      </c>
      <c r="B25" s="137" t="s">
        <v>4</v>
      </c>
      <c r="C25" s="155" t="s">
        <v>9</v>
      </c>
      <c r="D25" s="138" t="s">
        <v>2</v>
      </c>
      <c r="E25" s="232">
        <f>IF(teamB!$H$27="y",25,IF(teamB!$I$27="y",50,""))</f>
      </c>
      <c r="F25" s="6" t="s">
        <v>4</v>
      </c>
      <c r="G25" s="9" t="s">
        <v>4</v>
      </c>
      <c r="H25" s="9" t="s">
        <v>4</v>
      </c>
      <c r="I25" s="9" t="s">
        <v>116</v>
      </c>
      <c r="J25" s="8" t="s">
        <v>116</v>
      </c>
      <c r="K25" s="14">
        <f t="shared" si="9"/>
      </c>
      <c r="L25" s="7">
        <f t="shared" si="10"/>
        <v>2</v>
      </c>
      <c r="M25" s="11">
        <f t="shared" si="11"/>
      </c>
      <c r="N25" s="15">
        <f t="shared" si="12"/>
        <v>6</v>
      </c>
      <c r="P25" s="13">
        <f t="shared" si="13"/>
        <v>0</v>
      </c>
      <c r="Q25" s="13">
        <f t="shared" si="14"/>
        <v>0</v>
      </c>
      <c r="R25" s="13">
        <f t="shared" si="15"/>
        <v>0</v>
      </c>
      <c r="S25" s="13">
        <f t="shared" si="16"/>
        <v>3</v>
      </c>
      <c r="T25" s="13">
        <f t="shared" si="17"/>
        <v>2</v>
      </c>
    </row>
    <row r="26" spans="1:20" ht="30" customHeight="1" thickBot="1">
      <c r="A26" s="231">
        <f>IF(teamC!$H$27="y",25,IF(teamC!$I$27="y",50,""))</f>
      </c>
      <c r="B26" s="140" t="s">
        <v>3</v>
      </c>
      <c r="C26" s="161" t="s">
        <v>9</v>
      </c>
      <c r="D26" s="141" t="s">
        <v>1</v>
      </c>
      <c r="E26" s="233">
        <f>IF(teamA!$H$27="y",25,IF(teamA!$I$27="y",50,""))</f>
        <v>50</v>
      </c>
      <c r="F26" s="16" t="s">
        <v>1</v>
      </c>
      <c r="G26" s="18" t="s">
        <v>1</v>
      </c>
      <c r="H26" s="18" t="s">
        <v>1</v>
      </c>
      <c r="I26" s="18" t="s">
        <v>116</v>
      </c>
      <c r="J26" s="17" t="s">
        <v>116</v>
      </c>
      <c r="K26" s="19">
        <f t="shared" si="9"/>
        <v>6</v>
      </c>
      <c r="L26" s="20">
        <f t="shared" si="10"/>
      </c>
      <c r="M26" s="21">
        <f t="shared" si="11"/>
        <v>2</v>
      </c>
      <c r="N26" s="22">
        <f t="shared" si="12"/>
      </c>
      <c r="P26" s="13">
        <f t="shared" si="13"/>
        <v>3</v>
      </c>
      <c r="Q26" s="13">
        <f t="shared" si="14"/>
        <v>0</v>
      </c>
      <c r="R26" s="13">
        <f t="shared" si="15"/>
        <v>0</v>
      </c>
      <c r="S26" s="13">
        <f t="shared" si="16"/>
        <v>0</v>
      </c>
      <c r="T26" s="13">
        <f t="shared" si="17"/>
        <v>2</v>
      </c>
    </row>
    <row r="27" spans="1:14" ht="30" customHeight="1" thickBot="1">
      <c r="A27" s="298" t="s">
        <v>8</v>
      </c>
      <c r="B27" s="353"/>
      <c r="C27" s="353"/>
      <c r="D27" s="353"/>
      <c r="E27" s="353"/>
      <c r="F27" s="353"/>
      <c r="G27" s="353"/>
      <c r="H27" s="353"/>
      <c r="I27" s="353"/>
      <c r="J27" s="353"/>
      <c r="K27" s="23">
        <f>SUM(K21:K26)</f>
        <v>14</v>
      </c>
      <c r="L27" s="24">
        <f>SUM(L21:L26)</f>
        <v>10</v>
      </c>
      <c r="M27" s="24">
        <f>SUM(M21:M26)</f>
        <v>6</v>
      </c>
      <c r="N27" s="25">
        <f>SUM(N21:N26)</f>
        <v>18</v>
      </c>
    </row>
    <row r="30" ht="13.5" thickBot="1"/>
    <row r="31" spans="1:14" ht="30" customHeight="1" thickBot="1">
      <c r="A31" s="357" t="s">
        <v>13</v>
      </c>
      <c r="B31" s="358"/>
      <c r="C31" s="358"/>
      <c r="D31" s="358"/>
      <c r="E31" s="358"/>
      <c r="F31" s="358"/>
      <c r="G31" s="358"/>
      <c r="H31" s="358"/>
      <c r="I31" s="358"/>
      <c r="J31" s="359"/>
      <c r="K31" s="171" t="s">
        <v>1</v>
      </c>
      <c r="L31" s="172" t="s">
        <v>2</v>
      </c>
      <c r="M31" s="172" t="s">
        <v>3</v>
      </c>
      <c r="N31" s="173" t="s">
        <v>4</v>
      </c>
    </row>
    <row r="32" spans="1:14" ht="30" customHeight="1">
      <c r="A32" s="360" t="s">
        <v>14</v>
      </c>
      <c r="B32" s="361"/>
      <c r="C32" s="361"/>
      <c r="D32" s="361"/>
      <c r="E32" s="361"/>
      <c r="F32" s="361"/>
      <c r="G32" s="361"/>
      <c r="H32" s="361"/>
      <c r="I32" s="361"/>
      <c r="J32" s="362"/>
      <c r="K32" s="26">
        <f>K16+K27</f>
        <v>32</v>
      </c>
      <c r="L32" s="27">
        <f>L16+L27</f>
        <v>20</v>
      </c>
      <c r="M32" s="27">
        <f>M16+M27</f>
        <v>16</v>
      </c>
      <c r="N32" s="28">
        <f>N16+N27</f>
        <v>28</v>
      </c>
    </row>
    <row r="33" spans="1:14" ht="30" customHeight="1">
      <c r="A33" s="347" t="s">
        <v>15</v>
      </c>
      <c r="B33" s="348"/>
      <c r="C33" s="348"/>
      <c r="D33" s="348"/>
      <c r="E33" s="348"/>
      <c r="F33" s="348"/>
      <c r="G33" s="348"/>
      <c r="H33" s="348"/>
      <c r="I33" s="348"/>
      <c r="J33" s="349"/>
      <c r="K33" s="253">
        <f>12-teamA!$L$28</f>
        <v>9</v>
      </c>
      <c r="L33" s="254">
        <f>12-teamB!$L$28</f>
        <v>10</v>
      </c>
      <c r="M33" s="254">
        <f>12-teamC!$L$28</f>
        <v>10</v>
      </c>
      <c r="N33" s="255">
        <f>12-teamD!$L$28</f>
        <v>11</v>
      </c>
    </row>
    <row r="34" spans="1:14" ht="30" customHeight="1">
      <c r="A34" s="347" t="s">
        <v>16</v>
      </c>
      <c r="B34" s="348"/>
      <c r="C34" s="348"/>
      <c r="D34" s="348"/>
      <c r="E34" s="348"/>
      <c r="F34" s="348"/>
      <c r="G34" s="348"/>
      <c r="H34" s="348"/>
      <c r="I34" s="348"/>
      <c r="J34" s="349"/>
      <c r="K34" s="29">
        <f>K56</f>
        <v>4.5</v>
      </c>
      <c r="L34" s="30">
        <f>L56</f>
        <v>3</v>
      </c>
      <c r="M34" s="30">
        <f>M56</f>
        <v>1</v>
      </c>
      <c r="N34" s="31">
        <f>N56</f>
        <v>1.5</v>
      </c>
    </row>
    <row r="35" spans="1:14" ht="30" customHeight="1">
      <c r="A35" s="347" t="s">
        <v>118</v>
      </c>
      <c r="B35" s="348"/>
      <c r="C35" s="348"/>
      <c r="D35" s="348"/>
      <c r="E35" s="348"/>
      <c r="F35" s="348"/>
      <c r="G35" s="348"/>
      <c r="H35" s="348"/>
      <c r="I35" s="348"/>
      <c r="J35" s="349"/>
      <c r="K35" s="260"/>
      <c r="L35" s="261"/>
      <c r="M35" s="261"/>
      <c r="N35" s="262"/>
    </row>
    <row r="36" spans="1:14" ht="30" customHeight="1" thickBot="1">
      <c r="A36" s="350" t="s">
        <v>119</v>
      </c>
      <c r="B36" s="351"/>
      <c r="C36" s="351"/>
      <c r="D36" s="351"/>
      <c r="E36" s="351"/>
      <c r="F36" s="351"/>
      <c r="G36" s="351"/>
      <c r="H36" s="351"/>
      <c r="I36" s="351"/>
      <c r="J36" s="352"/>
      <c r="K36" s="32">
        <f>K32+K33-K34+K35</f>
        <v>36.5</v>
      </c>
      <c r="L36" s="33">
        <f>L32+L33-L34+L35</f>
        <v>27</v>
      </c>
      <c r="M36" s="33">
        <f>M32+M33-M34+M35</f>
        <v>25</v>
      </c>
      <c r="N36" s="34">
        <f>N32+N33-N34+N35</f>
        <v>37.5</v>
      </c>
    </row>
    <row r="37" spans="1:14" ht="30" customHeight="1" thickBot="1">
      <c r="A37" s="322" t="s">
        <v>12</v>
      </c>
      <c r="B37" s="322"/>
      <c r="C37" s="322"/>
      <c r="D37" s="322"/>
      <c r="E37" s="322"/>
      <c r="F37" s="322"/>
      <c r="G37" s="322"/>
      <c r="H37" s="322"/>
      <c r="I37" s="322"/>
      <c r="J37" s="302"/>
      <c r="K37" s="72">
        <f>IF(SUM($K36:$N36)&gt;0,RANK(K36,$K36:$N36,0),"")</f>
        <v>2</v>
      </c>
      <c r="L37" s="73">
        <f>IF(SUM($K36:$N36)&gt;0,RANK(L36,$K36:$N36,0),"")</f>
        <v>3</v>
      </c>
      <c r="M37" s="73">
        <f>IF(SUM($K36:$N36)&gt;0,RANK(M36,$K36:$N36,0),"")</f>
        <v>4</v>
      </c>
      <c r="N37" s="74">
        <f>IF(SUM($K36:$N36)&gt;0,RANK(N36,$K36:$N36,0),"")</f>
        <v>1</v>
      </c>
    </row>
    <row r="40" spans="1:14" ht="30" customHeight="1" thickBot="1">
      <c r="A40" s="346" t="s">
        <v>19</v>
      </c>
      <c r="B40" s="346"/>
      <c r="C40" s="346"/>
      <c r="D40" s="346"/>
      <c r="E40" s="346"/>
      <c r="F40" s="321"/>
      <c r="G40" s="321"/>
      <c r="H40" s="321"/>
      <c r="I40" s="321"/>
      <c r="J40" s="321"/>
      <c r="K40" s="321"/>
      <c r="L40" s="321"/>
      <c r="M40" s="321"/>
      <c r="N40" s="321"/>
    </row>
    <row r="41" spans="1:14" ht="30" customHeight="1">
      <c r="A41" s="343" t="str">
        <f>IF(A8="","",A8)</f>
        <v>Hickory Hoedown</v>
      </c>
      <c r="B41" s="344"/>
      <c r="C41" s="344"/>
      <c r="D41" s="344"/>
      <c r="E41" s="345"/>
      <c r="F41" s="319" t="s">
        <v>17</v>
      </c>
      <c r="G41" s="319"/>
      <c r="H41" s="319"/>
      <c r="I41" s="319"/>
      <c r="J41" s="326"/>
      <c r="K41" s="319" t="s">
        <v>18</v>
      </c>
      <c r="L41" s="319"/>
      <c r="M41" s="319"/>
      <c r="N41" s="334"/>
    </row>
    <row r="42" spans="1:14" ht="30" customHeight="1" thickBot="1">
      <c r="A42" s="331" t="s">
        <v>82</v>
      </c>
      <c r="B42" s="332"/>
      <c r="C42" s="332"/>
      <c r="D42" s="332"/>
      <c r="E42" s="333"/>
      <c r="F42" s="21" t="s">
        <v>1</v>
      </c>
      <c r="G42" s="21" t="s">
        <v>2</v>
      </c>
      <c r="H42" s="21" t="s">
        <v>3</v>
      </c>
      <c r="I42" s="178" t="s">
        <v>4</v>
      </c>
      <c r="J42" s="327"/>
      <c r="K42" s="21" t="s">
        <v>1</v>
      </c>
      <c r="L42" s="21" t="s">
        <v>2</v>
      </c>
      <c r="M42" s="21" t="s">
        <v>3</v>
      </c>
      <c r="N42" s="154" t="s">
        <v>4</v>
      </c>
    </row>
    <row r="43" spans="1:14" ht="30" customHeight="1">
      <c r="A43" s="44">
        <f aca="true" t="shared" si="18" ref="A43:A48">IF(A10="","",A10)</f>
      </c>
      <c r="B43" s="174" t="s">
        <v>1</v>
      </c>
      <c r="C43" s="175" t="s">
        <v>9</v>
      </c>
      <c r="D43" s="176" t="s">
        <v>2</v>
      </c>
      <c r="E43" s="159">
        <f aca="true" t="shared" si="19" ref="E43:E48">IF(E10="","",E10)</f>
      </c>
      <c r="F43" s="156">
        <f aca="true" t="shared" si="20" ref="F43:F48">IF(OR(AND($A43&lt;&gt;"",$B43="A"),AND($D43="A",$E43&lt;&gt;"")),K10,"")</f>
      </c>
      <c r="G43" s="36">
        <f aca="true" t="shared" si="21" ref="G43:G48">IF(OR(AND($A43&lt;&gt;"",$B43="B"),AND($D43="B",$E43&lt;&gt;"")),L10,"")</f>
      </c>
      <c r="H43" s="36">
        <f aca="true" t="shared" si="22" ref="H43:H48">IF(OR(AND($A43&lt;&gt;"",$B43="C"),AND($D43="C",$E43&lt;&gt;"")),M10,"")</f>
      </c>
      <c r="I43" s="179">
        <f aca="true" t="shared" si="23" ref="I43:I48">IF(OR(AND($A43&lt;&gt;"",$B43="D"),AND($D43="D",$E43&lt;&gt;"")),N10,"")</f>
      </c>
      <c r="J43" s="327"/>
      <c r="K43" s="182">
        <f aca="true" t="shared" si="24" ref="K43:K48">IF(F43&lt;&gt;"",F43*IF($B43="A",$A43/100,1)*IF($D43="A",$E43/100,1),"")</f>
      </c>
      <c r="L43" s="37">
        <f aca="true" t="shared" si="25" ref="L43:L48">IF(G43&lt;&gt;"",G43*IF($B43="B",$A43/100,1)*IF($D43="B",$E43/100,1),"")</f>
      </c>
      <c r="M43" s="37">
        <f aca="true" t="shared" si="26" ref="M43:M48">IF(H43&lt;&gt;"",H43*IF($B43="C",$A43/100,1)*IF($D43="C",$E43/100,1),"")</f>
      </c>
      <c r="N43" s="38">
        <f aca="true" t="shared" si="27" ref="N43:N48">IF(I43&lt;&gt;"",I43*IF($B43="D",$A43/100,1)*IF($D43="D",$E43/100,1),"")</f>
      </c>
    </row>
    <row r="44" spans="1:14" ht="30" customHeight="1">
      <c r="A44" s="39">
        <f t="shared" si="18"/>
      </c>
      <c r="B44" s="163" t="s">
        <v>4</v>
      </c>
      <c r="C44" s="164" t="s">
        <v>9</v>
      </c>
      <c r="D44" s="165" t="s">
        <v>3</v>
      </c>
      <c r="E44" s="160">
        <f t="shared" si="19"/>
      </c>
      <c r="F44" s="157">
        <f t="shared" si="20"/>
      </c>
      <c r="G44" s="40">
        <f t="shared" si="21"/>
      </c>
      <c r="H44" s="40">
        <f t="shared" si="22"/>
      </c>
      <c r="I44" s="180">
        <f t="shared" si="23"/>
      </c>
      <c r="J44" s="327"/>
      <c r="K44" s="30">
        <f t="shared" si="24"/>
      </c>
      <c r="L44" s="41">
        <f t="shared" si="25"/>
      </c>
      <c r="M44" s="41">
        <f t="shared" si="26"/>
      </c>
      <c r="N44" s="42">
        <f t="shared" si="27"/>
      </c>
    </row>
    <row r="45" spans="1:14" ht="30" customHeight="1">
      <c r="A45" s="39">
        <f t="shared" si="18"/>
      </c>
      <c r="B45" s="137" t="s">
        <v>2</v>
      </c>
      <c r="C45" s="155" t="s">
        <v>9</v>
      </c>
      <c r="D45" s="138" t="s">
        <v>3</v>
      </c>
      <c r="E45" s="160">
        <f t="shared" si="19"/>
      </c>
      <c r="F45" s="157">
        <f t="shared" si="20"/>
      </c>
      <c r="G45" s="40">
        <f t="shared" si="21"/>
      </c>
      <c r="H45" s="40">
        <f t="shared" si="22"/>
      </c>
      <c r="I45" s="180">
        <f t="shared" si="23"/>
      </c>
      <c r="J45" s="327"/>
      <c r="K45" s="30">
        <f t="shared" si="24"/>
      </c>
      <c r="L45" s="41">
        <f t="shared" si="25"/>
      </c>
      <c r="M45" s="41">
        <f t="shared" si="26"/>
      </c>
      <c r="N45" s="42">
        <f t="shared" si="27"/>
      </c>
    </row>
    <row r="46" spans="1:14" ht="30" customHeight="1">
      <c r="A46" s="39">
        <f t="shared" si="18"/>
      </c>
      <c r="B46" s="137" t="s">
        <v>1</v>
      </c>
      <c r="C46" s="155" t="s">
        <v>9</v>
      </c>
      <c r="D46" s="138" t="s">
        <v>4</v>
      </c>
      <c r="E46" s="160">
        <f t="shared" si="19"/>
      </c>
      <c r="F46" s="157">
        <f t="shared" si="20"/>
      </c>
      <c r="G46" s="40">
        <f t="shared" si="21"/>
      </c>
      <c r="H46" s="40">
        <f t="shared" si="22"/>
      </c>
      <c r="I46" s="180">
        <f t="shared" si="23"/>
      </c>
      <c r="J46" s="327"/>
      <c r="K46" s="30">
        <f t="shared" si="24"/>
      </c>
      <c r="L46" s="41">
        <f t="shared" si="25"/>
      </c>
      <c r="M46" s="41">
        <f t="shared" si="26"/>
      </c>
      <c r="N46" s="42">
        <f t="shared" si="27"/>
      </c>
    </row>
    <row r="47" spans="1:14" ht="30" customHeight="1">
      <c r="A47" s="39">
        <f t="shared" si="18"/>
      </c>
      <c r="B47" s="137" t="s">
        <v>4</v>
      </c>
      <c r="C47" s="155" t="s">
        <v>9</v>
      </c>
      <c r="D47" s="138" t="s">
        <v>2</v>
      </c>
      <c r="E47" s="160">
        <f t="shared" si="19"/>
        <v>25</v>
      </c>
      <c r="F47" s="157">
        <f t="shared" si="20"/>
      </c>
      <c r="G47" s="40">
        <f t="shared" si="21"/>
        <v>6</v>
      </c>
      <c r="H47" s="40">
        <f t="shared" si="22"/>
      </c>
      <c r="I47" s="180">
        <f t="shared" si="23"/>
      </c>
      <c r="J47" s="327"/>
      <c r="K47" s="30">
        <f t="shared" si="24"/>
      </c>
      <c r="L47" s="41">
        <f t="shared" si="25"/>
        <v>1.5</v>
      </c>
      <c r="M47" s="41">
        <f t="shared" si="26"/>
      </c>
      <c r="N47" s="42">
        <f t="shared" si="27"/>
      </c>
    </row>
    <row r="48" spans="1:14" ht="30" customHeight="1" thickBot="1">
      <c r="A48" s="48">
        <f t="shared" si="18"/>
      </c>
      <c r="B48" s="140" t="s">
        <v>3</v>
      </c>
      <c r="C48" s="161" t="s">
        <v>9</v>
      </c>
      <c r="D48" s="141" t="s">
        <v>1</v>
      </c>
      <c r="E48" s="162">
        <f t="shared" si="19"/>
      </c>
      <c r="F48" s="158">
        <f t="shared" si="20"/>
      </c>
      <c r="G48" s="43">
        <f t="shared" si="21"/>
      </c>
      <c r="H48" s="43">
        <f t="shared" si="22"/>
      </c>
      <c r="I48" s="181">
        <f t="shared" si="23"/>
      </c>
      <c r="J48" s="328"/>
      <c r="K48" s="183">
        <f t="shared" si="24"/>
      </c>
      <c r="L48" s="33">
        <f t="shared" si="25"/>
      </c>
      <c r="M48" s="33">
        <f t="shared" si="26"/>
      </c>
      <c r="N48" s="34">
        <f t="shared" si="27"/>
      </c>
    </row>
    <row r="49" spans="1:14" ht="30" customHeight="1" thickBot="1">
      <c r="A49" s="314" t="str">
        <f>IF(A19="","",A19)</f>
        <v>Prelim Waltz</v>
      </c>
      <c r="B49" s="323"/>
      <c r="C49" s="323"/>
      <c r="D49" s="323"/>
      <c r="E49" s="323"/>
      <c r="F49" s="324"/>
      <c r="G49" s="324"/>
      <c r="H49" s="324"/>
      <c r="I49" s="324"/>
      <c r="J49" s="324"/>
      <c r="K49" s="324"/>
      <c r="L49" s="324"/>
      <c r="M49" s="324"/>
      <c r="N49" s="325"/>
    </row>
    <row r="50" spans="1:14" ht="30" customHeight="1">
      <c r="A50" s="35">
        <f aca="true" t="shared" si="28" ref="A50:A55">IF(A21="","",A21)</f>
        <v>25</v>
      </c>
      <c r="B50" s="189" t="s">
        <v>1</v>
      </c>
      <c r="C50" s="190" t="s">
        <v>9</v>
      </c>
      <c r="D50" s="191" t="s">
        <v>2</v>
      </c>
      <c r="E50" s="192">
        <f aca="true" t="shared" si="29" ref="E50:E55">IF(E21="","",E21)</f>
      </c>
      <c r="F50" s="187">
        <f aca="true" t="shared" si="30" ref="F50:F55">IF(OR(AND($A50&lt;&gt;"",$B50="A"),AND($D50="A",$E50&lt;&gt;"")),K21,"")</f>
        <v>6</v>
      </c>
      <c r="G50" s="45">
        <f aca="true" t="shared" si="31" ref="G50:G55">IF(OR(AND($A50&lt;&gt;"",$B50="B"),AND($D50="B",$E50&lt;&gt;"")),L21,"")</f>
      </c>
      <c r="H50" s="45">
        <f aca="true" t="shared" si="32" ref="H50:H55">IF(OR(AND($A50&lt;&gt;"",$B50="C"),AND($D50="C",$E50&lt;&gt;"")),M21,"")</f>
      </c>
      <c r="I50" s="184">
        <f aca="true" t="shared" si="33" ref="I50:I55">IF(OR(AND($A50&lt;&gt;"",$B50="D"),AND($D50="D",$E50&lt;&gt;"")),N21,"")</f>
      </c>
      <c r="J50" s="318"/>
      <c r="K50" s="186">
        <f aca="true" t="shared" si="34" ref="K50:K55">IF(F50&lt;&gt;"",F50*IF($B50="A",$A50/100,1)*IF($D50="A",$E50/100,1),"")</f>
        <v>1.5</v>
      </c>
      <c r="L50" s="46">
        <f aca="true" t="shared" si="35" ref="L50:L55">IF(G50&lt;&gt;"",G50*IF($B50="B",$A50/100,1)*IF($D50="B",$E50/100,1),"")</f>
      </c>
      <c r="M50" s="46">
        <f aca="true" t="shared" si="36" ref="M50:M55">IF(H50&lt;&gt;"",H50*IF($B50="C",$A50/100,1)*IF($D50="C",$E50/100,1),"")</f>
      </c>
      <c r="N50" s="47">
        <f aca="true" t="shared" si="37" ref="N50:N55">IF(I50&lt;&gt;"",I50*IF($B50="D",$A50/100,1)*IF($D50="D",$E50/100,1),"")</f>
      </c>
    </row>
    <row r="51" spans="1:14" ht="30" customHeight="1">
      <c r="A51" s="39">
        <f t="shared" si="28"/>
        <v>25</v>
      </c>
      <c r="B51" s="163" t="s">
        <v>4</v>
      </c>
      <c r="C51" s="164" t="s">
        <v>9</v>
      </c>
      <c r="D51" s="165" t="s">
        <v>3</v>
      </c>
      <c r="E51" s="160">
        <f t="shared" si="29"/>
        <v>25</v>
      </c>
      <c r="F51" s="157">
        <f t="shared" si="30"/>
      </c>
      <c r="G51" s="40">
        <f t="shared" si="31"/>
      </c>
      <c r="H51" s="40">
        <f t="shared" si="32"/>
        <v>2</v>
      </c>
      <c r="I51" s="180">
        <f t="shared" si="33"/>
        <v>6</v>
      </c>
      <c r="J51" s="329"/>
      <c r="K51" s="30">
        <f t="shared" si="34"/>
      </c>
      <c r="L51" s="41">
        <f t="shared" si="35"/>
      </c>
      <c r="M51" s="41">
        <f t="shared" si="36"/>
        <v>0.5</v>
      </c>
      <c r="N51" s="42">
        <f t="shared" si="37"/>
        <v>1.5</v>
      </c>
    </row>
    <row r="52" spans="1:14" ht="30" customHeight="1">
      <c r="A52" s="39">
        <f t="shared" si="28"/>
        <v>25</v>
      </c>
      <c r="B52" s="137" t="s">
        <v>2</v>
      </c>
      <c r="C52" s="155" t="s">
        <v>9</v>
      </c>
      <c r="D52" s="138" t="s">
        <v>3</v>
      </c>
      <c r="E52" s="160">
        <f t="shared" si="29"/>
        <v>25</v>
      </c>
      <c r="F52" s="157">
        <f t="shared" si="30"/>
      </c>
      <c r="G52" s="40">
        <f t="shared" si="31"/>
        <v>6</v>
      </c>
      <c r="H52" s="40">
        <f t="shared" si="32"/>
        <v>2</v>
      </c>
      <c r="I52" s="180">
        <f t="shared" si="33"/>
      </c>
      <c r="J52" s="329"/>
      <c r="K52" s="30">
        <f t="shared" si="34"/>
      </c>
      <c r="L52" s="41">
        <f t="shared" si="35"/>
        <v>1.5</v>
      </c>
      <c r="M52" s="41">
        <f t="shared" si="36"/>
        <v>0.5</v>
      </c>
      <c r="N52" s="42">
        <f t="shared" si="37"/>
      </c>
    </row>
    <row r="53" spans="1:14" ht="30" customHeight="1">
      <c r="A53" s="39">
        <f t="shared" si="28"/>
      </c>
      <c r="B53" s="137" t="s">
        <v>1</v>
      </c>
      <c r="C53" s="155" t="s">
        <v>9</v>
      </c>
      <c r="D53" s="138" t="s">
        <v>4</v>
      </c>
      <c r="E53" s="160">
        <f t="shared" si="29"/>
      </c>
      <c r="F53" s="157">
        <f t="shared" si="30"/>
      </c>
      <c r="G53" s="40">
        <f t="shared" si="31"/>
      </c>
      <c r="H53" s="40">
        <f t="shared" si="32"/>
      </c>
      <c r="I53" s="180">
        <f t="shared" si="33"/>
      </c>
      <c r="J53" s="329"/>
      <c r="K53" s="30">
        <f t="shared" si="34"/>
      </c>
      <c r="L53" s="41">
        <f t="shared" si="35"/>
      </c>
      <c r="M53" s="41">
        <f t="shared" si="36"/>
      </c>
      <c r="N53" s="42">
        <f t="shared" si="37"/>
      </c>
    </row>
    <row r="54" spans="1:14" ht="30" customHeight="1">
      <c r="A54" s="39">
        <f t="shared" si="28"/>
      </c>
      <c r="B54" s="137" t="s">
        <v>4</v>
      </c>
      <c r="C54" s="155" t="s">
        <v>9</v>
      </c>
      <c r="D54" s="138" t="s">
        <v>2</v>
      </c>
      <c r="E54" s="160">
        <f t="shared" si="29"/>
      </c>
      <c r="F54" s="157">
        <f t="shared" si="30"/>
      </c>
      <c r="G54" s="40">
        <f t="shared" si="31"/>
      </c>
      <c r="H54" s="40">
        <f t="shared" si="32"/>
      </c>
      <c r="I54" s="180">
        <f t="shared" si="33"/>
      </c>
      <c r="J54" s="329"/>
      <c r="K54" s="30">
        <f t="shared" si="34"/>
      </c>
      <c r="L54" s="41">
        <f t="shared" si="35"/>
      </c>
      <c r="M54" s="41">
        <f t="shared" si="36"/>
      </c>
      <c r="N54" s="42">
        <f t="shared" si="37"/>
      </c>
    </row>
    <row r="55" spans="1:14" ht="30" customHeight="1" thickBot="1">
      <c r="A55" s="48">
        <f t="shared" si="28"/>
      </c>
      <c r="B55" s="140" t="s">
        <v>3</v>
      </c>
      <c r="C55" s="161" t="s">
        <v>9</v>
      </c>
      <c r="D55" s="141" t="s">
        <v>1</v>
      </c>
      <c r="E55" s="162">
        <f t="shared" si="29"/>
        <v>50</v>
      </c>
      <c r="F55" s="188">
        <f t="shared" si="30"/>
        <v>6</v>
      </c>
      <c r="G55" s="49">
        <f t="shared" si="31"/>
      </c>
      <c r="H55" s="49">
        <f t="shared" si="32"/>
      </c>
      <c r="I55" s="185">
        <f t="shared" si="33"/>
      </c>
      <c r="J55" s="330"/>
      <c r="K55" s="183">
        <f t="shared" si="34"/>
        <v>3</v>
      </c>
      <c r="L55" s="33">
        <f t="shared" si="35"/>
      </c>
      <c r="M55" s="33">
        <f t="shared" si="36"/>
      </c>
      <c r="N55" s="34">
        <f t="shared" si="37"/>
      </c>
    </row>
    <row r="56" spans="1:14" ht="30" customHeight="1" thickBot="1">
      <c r="A56" s="322" t="s">
        <v>16</v>
      </c>
      <c r="B56" s="322"/>
      <c r="C56" s="322"/>
      <c r="D56" s="322"/>
      <c r="E56" s="322"/>
      <c r="F56" s="322"/>
      <c r="G56" s="322"/>
      <c r="H56" s="322"/>
      <c r="I56" s="322"/>
      <c r="J56" s="302"/>
      <c r="K56" s="50">
        <f>SUM(K43:K55)</f>
        <v>4.5</v>
      </c>
      <c r="L56" s="51">
        <f>SUM(L43:L55)</f>
        <v>3</v>
      </c>
      <c r="M56" s="51">
        <f>SUM(M43:M55)</f>
        <v>1</v>
      </c>
      <c r="N56" s="52">
        <f>SUM(N43:N55)</f>
        <v>1.5</v>
      </c>
    </row>
  </sheetData>
  <sheetProtection password="CAEF" sheet="1" objects="1" scenarios="1" selectLockedCells="1"/>
  <mergeCells count="28">
    <mergeCell ref="A27:J27"/>
    <mergeCell ref="A20:E20"/>
    <mergeCell ref="A35:J35"/>
    <mergeCell ref="P19:T19"/>
    <mergeCell ref="A31:J31"/>
    <mergeCell ref="A33:J33"/>
    <mergeCell ref="A32:J32"/>
    <mergeCell ref="A16:J16"/>
    <mergeCell ref="A19:E19"/>
    <mergeCell ref="F19:J19"/>
    <mergeCell ref="K19:N19"/>
    <mergeCell ref="A40:N40"/>
    <mergeCell ref="A34:J34"/>
    <mergeCell ref="A37:J37"/>
    <mergeCell ref="A36:J36"/>
    <mergeCell ref="P8:T8"/>
    <mergeCell ref="A9:E9"/>
    <mergeCell ref="A8:E8"/>
    <mergeCell ref="F8:J8"/>
    <mergeCell ref="K8:N8"/>
    <mergeCell ref="A56:J56"/>
    <mergeCell ref="A49:N49"/>
    <mergeCell ref="J41:J48"/>
    <mergeCell ref="J50:J55"/>
    <mergeCell ref="A42:E42"/>
    <mergeCell ref="K41:N41"/>
    <mergeCell ref="A41:E41"/>
    <mergeCell ref="F41:I41"/>
  </mergeCells>
  <conditionalFormatting sqref="F10:J15 F21:J26">
    <cfRule type="expression" priority="1" dxfId="6" stopIfTrue="1">
      <formula>AND(NOT(F10=""),NOT(F10=$B10),NOT(F10=$D10),NOT(F10="X"))</formula>
    </cfRule>
  </conditionalFormatting>
  <conditionalFormatting sqref="A10:A15 E10:E15 A21:A26 E21:E26">
    <cfRule type="expression" priority="2" dxfId="6" stopIfTrue="1">
      <formula>AND(NOT(A10=""),NOT(A10=25),NOT(A10=50))</formula>
    </cfRule>
  </conditionalFormatting>
  <conditionalFormatting sqref="K33:N33">
    <cfRule type="expression" priority="3" dxfId="6" stopIfTrue="1">
      <formula>AND(K33&lt;&gt;"",OR(K33&lt;2,K33&gt;18))</formula>
    </cfRule>
  </conditionalFormatting>
  <conditionalFormatting sqref="K37:N3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Header>&amp;L&amp;"Arial,Bold"&amp;26RIDL Final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50" zoomScaleNormal="50" zoomScalePageLayoutView="0" workbookViewId="0" topLeftCell="A1">
      <selection activeCell="F26" sqref="F26"/>
    </sheetView>
  </sheetViews>
  <sheetFormatPr defaultColWidth="9.140625" defaultRowHeight="12.75"/>
  <cols>
    <col min="1" max="1" width="12.7109375" style="3" customWidth="1"/>
    <col min="2" max="2" width="4.8515625" style="3" customWidth="1"/>
    <col min="3" max="3" width="3.28125" style="3" customWidth="1"/>
    <col min="4" max="4" width="5.57421875" style="3" customWidth="1"/>
    <col min="5" max="5" width="12.7109375" style="3" customWidth="1"/>
    <col min="6" max="14" width="10.7109375" style="3" customWidth="1"/>
    <col min="15" max="16384" width="9.140625" style="3" customWidth="1"/>
  </cols>
  <sheetData>
    <row r="1" ht="30" customHeight="1">
      <c r="A1" s="177" t="s">
        <v>22</v>
      </c>
    </row>
    <row r="2" spans="1:7" s="145" customFormat="1" ht="30" customHeight="1">
      <c r="A2" s="53"/>
      <c r="B2" s="54"/>
      <c r="C2" s="54"/>
      <c r="D2" s="54"/>
      <c r="E2" s="54"/>
      <c r="F2" s="54"/>
      <c r="G2" s="54"/>
    </row>
    <row r="3" spans="1:12" s="151" customFormat="1" ht="30" customHeight="1">
      <c r="A3" s="147" t="s">
        <v>26</v>
      </c>
      <c r="B3" s="148" t="str">
        <f>IF(Master!B3="","",Master!B3)</f>
        <v>Guildford</v>
      </c>
      <c r="C3" s="148"/>
      <c r="K3" s="149" t="s">
        <v>75</v>
      </c>
      <c r="L3" s="150" t="str">
        <f>IF(Master!B26="","",Master!B26)</f>
        <v>North</v>
      </c>
    </row>
    <row r="4" spans="1:12" s="151" customFormat="1" ht="30" customHeight="1">
      <c r="A4" s="147" t="s">
        <v>27</v>
      </c>
      <c r="B4" s="148" t="str">
        <f>IF(Master!B4="","",Master!B4)</f>
        <v>19 October 2013</v>
      </c>
      <c r="C4" s="148"/>
      <c r="F4" s="148"/>
      <c r="K4" s="149" t="s">
        <v>74</v>
      </c>
      <c r="L4" s="150" t="str">
        <f>IF(Master!B27="","",Master!B27)</f>
        <v>South East</v>
      </c>
    </row>
    <row r="5" spans="1:12" s="151" customFormat="1" ht="30" customHeight="1">
      <c r="A5" s="147"/>
      <c r="B5" s="148"/>
      <c r="C5" s="148"/>
      <c r="F5" s="148"/>
      <c r="K5" s="149" t="s">
        <v>72</v>
      </c>
      <c r="L5" s="150" t="str">
        <f>IF(Master!B28="","",Master!B28)</f>
        <v>South Central</v>
      </c>
    </row>
    <row r="6" spans="1:12" s="151" customFormat="1" ht="30" customHeight="1">
      <c r="A6" s="153" t="s">
        <v>90</v>
      </c>
      <c r="B6" s="152"/>
      <c r="K6" s="149" t="s">
        <v>73</v>
      </c>
      <c r="L6" s="150" t="str">
        <f>IF(Master!B29="","",Master!B29)</f>
        <v>South West</v>
      </c>
    </row>
    <row r="7" ht="13.5" thickBot="1"/>
    <row r="8" spans="1:20" ht="30" customHeight="1">
      <c r="A8" s="363" t="str">
        <f>Master!$B$21</f>
        <v>Tango</v>
      </c>
      <c r="B8" s="364"/>
      <c r="C8" s="364"/>
      <c r="D8" s="364"/>
      <c r="E8" s="365"/>
      <c r="F8" s="289" t="s">
        <v>6</v>
      </c>
      <c r="G8" s="319"/>
      <c r="H8" s="319"/>
      <c r="I8" s="319"/>
      <c r="J8" s="334"/>
      <c r="K8" s="289" t="s">
        <v>7</v>
      </c>
      <c r="L8" s="319"/>
      <c r="M8" s="319"/>
      <c r="N8" s="334"/>
      <c r="P8" s="258" t="s">
        <v>10</v>
      </c>
      <c r="Q8" s="356"/>
      <c r="R8" s="356"/>
      <c r="S8" s="356"/>
      <c r="T8" s="356"/>
    </row>
    <row r="9" spans="1:20" ht="30" customHeight="1">
      <c r="A9" s="292" t="s">
        <v>82</v>
      </c>
      <c r="B9" s="293"/>
      <c r="C9" s="293"/>
      <c r="D9" s="293"/>
      <c r="E9" s="294"/>
      <c r="F9" s="10">
        <v>1</v>
      </c>
      <c r="G9" s="7">
        <v>2</v>
      </c>
      <c r="H9" s="7">
        <v>3</v>
      </c>
      <c r="I9" s="7">
        <v>4</v>
      </c>
      <c r="J9" s="15">
        <v>5</v>
      </c>
      <c r="K9" s="10" t="s">
        <v>1</v>
      </c>
      <c r="L9" s="7" t="s">
        <v>2</v>
      </c>
      <c r="M9" s="7" t="s">
        <v>3</v>
      </c>
      <c r="N9" s="15" t="s">
        <v>4</v>
      </c>
      <c r="P9" s="4" t="s">
        <v>1</v>
      </c>
      <c r="Q9" s="4" t="s">
        <v>2</v>
      </c>
      <c r="R9" s="4" t="s">
        <v>3</v>
      </c>
      <c r="S9" s="4" t="s">
        <v>4</v>
      </c>
      <c r="T9" s="5" t="s">
        <v>11</v>
      </c>
    </row>
    <row r="10" spans="1:20" ht="30" customHeight="1">
      <c r="A10" s="167"/>
      <c r="B10" s="163" t="s">
        <v>1</v>
      </c>
      <c r="C10" s="164" t="s">
        <v>9</v>
      </c>
      <c r="D10" s="165" t="s">
        <v>2</v>
      </c>
      <c r="E10" s="139"/>
      <c r="F10" s="6" t="s">
        <v>2</v>
      </c>
      <c r="G10" s="9" t="s">
        <v>2</v>
      </c>
      <c r="H10" s="9" t="s">
        <v>2</v>
      </c>
      <c r="I10" s="9" t="s">
        <v>116</v>
      </c>
      <c r="J10" s="8" t="s">
        <v>116</v>
      </c>
      <c r="K10" s="10">
        <f aca="true" t="shared" si="0" ref="K10:K15">IF(OR(F10="",G10="",H10="",I10="",J10=""),"",IF(OR($B10="A",$D10="A"),IF(P10=(Q10+R10+S10),4,IF(P10&gt;(Q10+R10+S10),6,2)),""))</f>
        <v>2</v>
      </c>
      <c r="L10" s="7">
        <f aca="true" t="shared" si="1" ref="L10:L15">IF(OR(F10="",G10="",H10="",I10="",J10=""),"",IF(OR($B10="B",$D10="B"),IF(Q10=(P10+R10+S10),4,IF(Q10&gt;(P10+R10+S10),6,2)),""))</f>
        <v>6</v>
      </c>
      <c r="M10" s="11">
        <f aca="true" t="shared" si="2" ref="M10:M15">IF(OR(F10="",G10="",H10="",I10="",J10=""),"",IF(OR($B10="C",$D10="C"),IF(R10=(P10+Q10+S10),4,IF(R10&gt;(P10+Q10+S10),6,2)),""))</f>
      </c>
      <c r="N10" s="12">
        <f aca="true" t="shared" si="3" ref="N10:N15">IF(OR(F10="",G10="",H10="",I10="",J10=""),"",IF(OR($B10="D",$D10="D"),IF(S10=(P10+Q10+R10),4,IF(S10&gt;(P10+Q10+R10),6,2)),""))</f>
      </c>
      <c r="P10" s="13">
        <f aca="true" t="shared" si="4" ref="P10:P15">IF($F10="A",1,0)+IF($G10="A",1,0)+IF($H10="A",1,0)+IF($I10="A",1,0)+IF($J10="A",1,0)</f>
        <v>0</v>
      </c>
      <c r="Q10" s="13">
        <f aca="true" t="shared" si="5" ref="Q10:Q15">IF($F10="B",1,0)+IF($G10="B",1,0)+IF($H10="B",1,0)+IF($I10="B",1,0)+IF($J10="B",1,0)</f>
        <v>3</v>
      </c>
      <c r="R10" s="13">
        <f aca="true" t="shared" si="6" ref="R10:R15">IF($F10="C",1,0)+IF($G10="C",1,0)+IF($H10="C",1,0)+IF($I10="C",1,0)+IF($J10="C",1,0)</f>
        <v>0</v>
      </c>
      <c r="S10" s="13">
        <f aca="true" t="shared" si="7" ref="S10:S15">IF($F10="D",1,0)+IF($G10="D",1,0)+IF($H10="D",1,0)+IF($I10="D",1,0)+IF($J10="D",1,0)</f>
        <v>0</v>
      </c>
      <c r="T10" s="13">
        <f aca="true" t="shared" si="8" ref="T10:T15">IF($F10="X",1,0)+IF($G10="X",1,0)+IF($H10="X",1,0)+IF($I10="X",1,0)+IF($J10="X",1,0)</f>
        <v>2</v>
      </c>
    </row>
    <row r="11" spans="1:20" ht="30" customHeight="1">
      <c r="A11" s="167"/>
      <c r="B11" s="163" t="s">
        <v>4</v>
      </c>
      <c r="C11" s="164" t="s">
        <v>9</v>
      </c>
      <c r="D11" s="165" t="s">
        <v>3</v>
      </c>
      <c r="E11" s="139"/>
      <c r="F11" s="6" t="s">
        <v>3</v>
      </c>
      <c r="G11" s="9" t="s">
        <v>3</v>
      </c>
      <c r="H11" s="9" t="s">
        <v>4</v>
      </c>
      <c r="I11" s="9" t="s">
        <v>116</v>
      </c>
      <c r="J11" s="8" t="s">
        <v>116</v>
      </c>
      <c r="K11" s="14">
        <f t="shared" si="0"/>
      </c>
      <c r="L11" s="11">
        <f t="shared" si="1"/>
      </c>
      <c r="M11" s="7">
        <f t="shared" si="2"/>
        <v>6</v>
      </c>
      <c r="N11" s="15">
        <f t="shared" si="3"/>
        <v>2</v>
      </c>
      <c r="P11" s="13">
        <f t="shared" si="4"/>
        <v>0</v>
      </c>
      <c r="Q11" s="13">
        <f t="shared" si="5"/>
        <v>0</v>
      </c>
      <c r="R11" s="13">
        <f t="shared" si="6"/>
        <v>2</v>
      </c>
      <c r="S11" s="13">
        <f t="shared" si="7"/>
        <v>1</v>
      </c>
      <c r="T11" s="13">
        <f t="shared" si="8"/>
        <v>2</v>
      </c>
    </row>
    <row r="12" spans="1:20" ht="30" customHeight="1">
      <c r="A12" s="230">
        <f>IF(teamB!$H$32="y",25,IF(teamB!$I$32="y",50,""))</f>
      </c>
      <c r="B12" s="137" t="s">
        <v>2</v>
      </c>
      <c r="C12" s="155" t="s">
        <v>9</v>
      </c>
      <c r="D12" s="138" t="s">
        <v>3</v>
      </c>
      <c r="E12" s="232">
        <f>IF(teamC!$H$32="y",25,IF(teamC!$I$32="y",50,""))</f>
      </c>
      <c r="F12" s="6" t="s">
        <v>3</v>
      </c>
      <c r="G12" s="9" t="s">
        <v>3</v>
      </c>
      <c r="H12" s="9" t="s">
        <v>3</v>
      </c>
      <c r="I12" s="9" t="s">
        <v>116</v>
      </c>
      <c r="J12" s="8" t="s">
        <v>116</v>
      </c>
      <c r="K12" s="14">
        <f t="shared" si="0"/>
      </c>
      <c r="L12" s="7">
        <f t="shared" si="1"/>
        <v>2</v>
      </c>
      <c r="M12" s="7">
        <f t="shared" si="2"/>
        <v>6</v>
      </c>
      <c r="N12" s="12">
        <f t="shared" si="3"/>
      </c>
      <c r="P12" s="13">
        <f t="shared" si="4"/>
        <v>0</v>
      </c>
      <c r="Q12" s="13">
        <f t="shared" si="5"/>
        <v>0</v>
      </c>
      <c r="R12" s="13">
        <f t="shared" si="6"/>
        <v>3</v>
      </c>
      <c r="S12" s="13">
        <f t="shared" si="7"/>
        <v>0</v>
      </c>
      <c r="T12" s="13">
        <f t="shared" si="8"/>
        <v>2</v>
      </c>
    </row>
    <row r="13" spans="1:20" ht="30" customHeight="1">
      <c r="A13" s="230">
        <f>IF(teamA!$H$32="y",25,IF(teamA!$I$32="y",50,""))</f>
        <v>50</v>
      </c>
      <c r="B13" s="137" t="s">
        <v>1</v>
      </c>
      <c r="C13" s="155" t="s">
        <v>9</v>
      </c>
      <c r="D13" s="138" t="s">
        <v>4</v>
      </c>
      <c r="E13" s="232">
        <f>IF(teamD!$H$32="y",25,IF(teamD!$I$32="y",50,""))</f>
      </c>
      <c r="F13" s="6" t="s">
        <v>1</v>
      </c>
      <c r="G13" s="9" t="s">
        <v>1</v>
      </c>
      <c r="H13" s="9" t="s">
        <v>1</v>
      </c>
      <c r="I13" s="9" t="s">
        <v>116</v>
      </c>
      <c r="J13" s="8" t="s">
        <v>116</v>
      </c>
      <c r="K13" s="10">
        <f t="shared" si="0"/>
        <v>6</v>
      </c>
      <c r="L13" s="11">
        <f t="shared" si="1"/>
      </c>
      <c r="M13" s="11">
        <f t="shared" si="2"/>
      </c>
      <c r="N13" s="15">
        <f t="shared" si="3"/>
        <v>2</v>
      </c>
      <c r="P13" s="13">
        <f t="shared" si="4"/>
        <v>3</v>
      </c>
      <c r="Q13" s="13">
        <f t="shared" si="5"/>
        <v>0</v>
      </c>
      <c r="R13" s="13">
        <f t="shared" si="6"/>
        <v>0</v>
      </c>
      <c r="S13" s="13">
        <f t="shared" si="7"/>
        <v>0</v>
      </c>
      <c r="T13" s="13">
        <f t="shared" si="8"/>
        <v>2</v>
      </c>
    </row>
    <row r="14" spans="1:20" ht="30" customHeight="1">
      <c r="A14" s="230">
        <f>IF(teamD!$H$33="y",25,IF(teamD!$I$33="y",50,""))</f>
        <v>25</v>
      </c>
      <c r="B14" s="137" t="s">
        <v>4</v>
      </c>
      <c r="C14" s="155" t="s">
        <v>9</v>
      </c>
      <c r="D14" s="138" t="s">
        <v>2</v>
      </c>
      <c r="E14" s="232">
        <f>IF(teamB!$H$33="y",25,IF(teamB!$I$33="y",50,""))</f>
        <v>25</v>
      </c>
      <c r="F14" s="6" t="s">
        <v>2</v>
      </c>
      <c r="G14" s="9" t="s">
        <v>2</v>
      </c>
      <c r="H14" s="9" t="s">
        <v>2</v>
      </c>
      <c r="I14" s="9" t="s">
        <v>116</v>
      </c>
      <c r="J14" s="8" t="s">
        <v>116</v>
      </c>
      <c r="K14" s="14">
        <f t="shared" si="0"/>
      </c>
      <c r="L14" s="7">
        <f t="shared" si="1"/>
        <v>6</v>
      </c>
      <c r="M14" s="11">
        <f t="shared" si="2"/>
      </c>
      <c r="N14" s="15">
        <f t="shared" si="3"/>
        <v>2</v>
      </c>
      <c r="P14" s="13">
        <f t="shared" si="4"/>
        <v>0</v>
      </c>
      <c r="Q14" s="13">
        <f t="shared" si="5"/>
        <v>3</v>
      </c>
      <c r="R14" s="13">
        <f t="shared" si="6"/>
        <v>0</v>
      </c>
      <c r="S14" s="13">
        <f t="shared" si="7"/>
        <v>0</v>
      </c>
      <c r="T14" s="13">
        <f t="shared" si="8"/>
        <v>2</v>
      </c>
    </row>
    <row r="15" spans="1:20" ht="30" customHeight="1" thickBot="1">
      <c r="A15" s="231">
        <f>IF(teamC!$H$33="y",25,IF(teamC!$I$33="y",50,""))</f>
        <v>25</v>
      </c>
      <c r="B15" s="140" t="s">
        <v>3</v>
      </c>
      <c r="C15" s="161" t="s">
        <v>9</v>
      </c>
      <c r="D15" s="141" t="s">
        <v>1</v>
      </c>
      <c r="E15" s="233">
        <f>IF(teamA!$H$33="y",25,IF(teamA!$I$33="y",50,""))</f>
        <v>50</v>
      </c>
      <c r="F15" s="16" t="s">
        <v>1</v>
      </c>
      <c r="G15" s="18" t="s">
        <v>1</v>
      </c>
      <c r="H15" s="18" t="s">
        <v>1</v>
      </c>
      <c r="I15" s="18" t="s">
        <v>116</v>
      </c>
      <c r="J15" s="17" t="s">
        <v>116</v>
      </c>
      <c r="K15" s="10">
        <f t="shared" si="0"/>
        <v>6</v>
      </c>
      <c r="L15" s="11">
        <f t="shared" si="1"/>
      </c>
      <c r="M15" s="7">
        <f t="shared" si="2"/>
        <v>2</v>
      </c>
      <c r="N15" s="12">
        <f t="shared" si="3"/>
      </c>
      <c r="P15" s="13">
        <f t="shared" si="4"/>
        <v>3</v>
      </c>
      <c r="Q15" s="13">
        <f t="shared" si="5"/>
        <v>0</v>
      </c>
      <c r="R15" s="13">
        <f t="shared" si="6"/>
        <v>0</v>
      </c>
      <c r="S15" s="13">
        <f t="shared" si="7"/>
        <v>0</v>
      </c>
      <c r="T15" s="13">
        <f t="shared" si="8"/>
        <v>2</v>
      </c>
    </row>
    <row r="16" spans="1:14" ht="30" customHeight="1" thickBot="1">
      <c r="A16" s="298" t="s">
        <v>8</v>
      </c>
      <c r="B16" s="353"/>
      <c r="C16" s="353"/>
      <c r="D16" s="353"/>
      <c r="E16" s="353"/>
      <c r="F16" s="353"/>
      <c r="G16" s="353"/>
      <c r="H16" s="353"/>
      <c r="I16" s="353"/>
      <c r="J16" s="353"/>
      <c r="K16" s="168">
        <f>SUM(K10:K15)</f>
        <v>14</v>
      </c>
      <c r="L16" s="169">
        <f>SUM(L10:L15)</f>
        <v>14</v>
      </c>
      <c r="M16" s="169">
        <f>SUM(M10:M15)</f>
        <v>14</v>
      </c>
      <c r="N16" s="170">
        <f>SUM(N10:N15)</f>
        <v>6</v>
      </c>
    </row>
    <row r="18" ht="13.5" thickBot="1"/>
    <row r="19" spans="1:20" ht="30" customHeight="1">
      <c r="A19" s="363" t="str">
        <f>Master!$B$22</f>
        <v>Quickstep</v>
      </c>
      <c r="B19" s="364"/>
      <c r="C19" s="364"/>
      <c r="D19" s="364"/>
      <c r="E19" s="365"/>
      <c r="F19" s="289" t="s">
        <v>6</v>
      </c>
      <c r="G19" s="319"/>
      <c r="H19" s="319"/>
      <c r="I19" s="319"/>
      <c r="J19" s="334"/>
      <c r="K19" s="319" t="s">
        <v>7</v>
      </c>
      <c r="L19" s="319"/>
      <c r="M19" s="319"/>
      <c r="N19" s="334"/>
      <c r="P19" s="258" t="s">
        <v>10</v>
      </c>
      <c r="Q19" s="356"/>
      <c r="R19" s="356"/>
      <c r="S19" s="356"/>
      <c r="T19" s="356"/>
    </row>
    <row r="20" spans="1:20" ht="30" customHeight="1">
      <c r="A20" s="292" t="s">
        <v>82</v>
      </c>
      <c r="B20" s="293"/>
      <c r="C20" s="293"/>
      <c r="D20" s="293"/>
      <c r="E20" s="294"/>
      <c r="F20" s="10">
        <v>1</v>
      </c>
      <c r="G20" s="7">
        <v>2</v>
      </c>
      <c r="H20" s="7">
        <v>3</v>
      </c>
      <c r="I20" s="7">
        <v>4</v>
      </c>
      <c r="J20" s="15">
        <v>5</v>
      </c>
      <c r="K20" s="7" t="s">
        <v>1</v>
      </c>
      <c r="L20" s="7" t="s">
        <v>2</v>
      </c>
      <c r="M20" s="7" t="s">
        <v>3</v>
      </c>
      <c r="N20" s="15" t="s">
        <v>4</v>
      </c>
      <c r="P20" s="4" t="s">
        <v>1</v>
      </c>
      <c r="Q20" s="4" t="s">
        <v>2</v>
      </c>
      <c r="R20" s="4" t="s">
        <v>3</v>
      </c>
      <c r="S20" s="4" t="s">
        <v>4</v>
      </c>
      <c r="T20" s="5" t="s">
        <v>11</v>
      </c>
    </row>
    <row r="21" spans="1:20" ht="30" customHeight="1">
      <c r="A21" s="230">
        <f>IF(teamA!$H$36="y",25,IF(teamA!$I$36="y",50,""))</f>
      </c>
      <c r="B21" s="163" t="s">
        <v>1</v>
      </c>
      <c r="C21" s="164" t="s">
        <v>9</v>
      </c>
      <c r="D21" s="165" t="s">
        <v>2</v>
      </c>
      <c r="E21" s="232">
        <f>IF(teamB!$H$36="y",25,IF(teamB!$I$36="y",50,""))</f>
        <v>50</v>
      </c>
      <c r="F21" s="6" t="s">
        <v>2</v>
      </c>
      <c r="G21" s="9" t="s">
        <v>2</v>
      </c>
      <c r="H21" s="9" t="s">
        <v>2</v>
      </c>
      <c r="I21" s="9" t="s">
        <v>116</v>
      </c>
      <c r="J21" s="8" t="s">
        <v>116</v>
      </c>
      <c r="K21" s="7">
        <f aca="true" t="shared" si="9" ref="K21:K26">IF(OR(F21="",G21="",H21="",I21="",J21=""),"",IF(OR($B21="A",$D21="A"),IF(P21=(Q21+R21+S21),4,IF(P21&gt;(Q21+R21+S21),6,2)),""))</f>
        <v>2</v>
      </c>
      <c r="L21" s="7">
        <f aca="true" t="shared" si="10" ref="L21:L26">IF(OR(F21="",G21="",H21="",I21="",J21=""),"",IF(OR($B21="B",$D21="B"),IF(Q21=(P21+R21+S21),4,IF(Q21&gt;(P21+R21+S21),6,2)),""))</f>
        <v>6</v>
      </c>
      <c r="M21" s="11">
        <f aca="true" t="shared" si="11" ref="M21:M26">IF(OR(F21="",G21="",H21="",I21="",J21=""),"",IF(OR($B21="C",$D21="C"),IF(R21=(P21+Q21+S21),4,IF(R21&gt;(P21+Q21+S21),6,2)),""))</f>
      </c>
      <c r="N21" s="12">
        <f aca="true" t="shared" si="12" ref="N21:N26">IF(OR(F21="",G21="",H21="",I21="",J21=""),"",IF(OR($B21="D",$D21="D"),IF(S21=(P21+Q21+R21),4,IF(S21&gt;(P21+Q21+R21),6,2)),""))</f>
      </c>
      <c r="P21" s="13">
        <f aca="true" t="shared" si="13" ref="P21:P26">IF($F21="A",1,0)+IF($G21="A",1,0)+IF($H21="A",1,0)+IF($I21="A",1,0)+IF($J21="A",1,0)</f>
        <v>0</v>
      </c>
      <c r="Q21" s="13">
        <f aca="true" t="shared" si="14" ref="Q21:Q26">IF($F21="B",1,0)+IF($G21="B",1,0)+IF($H21="B",1,0)+IF($I21="B",1,0)+IF($J21="B",1,0)</f>
        <v>3</v>
      </c>
      <c r="R21" s="13">
        <f aca="true" t="shared" si="15" ref="R21:R26">IF($F21="C",1,0)+IF($G21="C",1,0)+IF($H21="C",1,0)+IF($I21="C",1,0)+IF($J21="C",1,0)</f>
        <v>0</v>
      </c>
      <c r="S21" s="13">
        <f aca="true" t="shared" si="16" ref="S21:S26">IF($F21="D",1,0)+IF($G21="D",1,0)+IF($H21="D",1,0)+IF($I21="D",1,0)+IF($J21="D",1,0)</f>
        <v>0</v>
      </c>
      <c r="T21" s="13">
        <f aca="true" t="shared" si="17" ref="T21:T26">IF($F21="X",1,0)+IF($G21="X",1,0)+IF($H21="X",1,0)+IF($I21="X",1,0)+IF($J21="X",1,0)</f>
        <v>2</v>
      </c>
    </row>
    <row r="22" spans="1:20" ht="30" customHeight="1">
      <c r="A22" s="230">
        <f>IF(teamD!$H$36="y",25,IF(teamD!$I$36="y",50,""))</f>
        <v>25</v>
      </c>
      <c r="B22" s="163" t="s">
        <v>4</v>
      </c>
      <c r="C22" s="164" t="s">
        <v>9</v>
      </c>
      <c r="D22" s="165" t="s">
        <v>3</v>
      </c>
      <c r="E22" s="232">
        <f>IF(teamC!$H$36="y",25,IF(teamC!$I$36="y",50,""))</f>
        <v>25</v>
      </c>
      <c r="F22" s="6" t="s">
        <v>3</v>
      </c>
      <c r="G22" s="9" t="s">
        <v>11</v>
      </c>
      <c r="H22" s="9" t="s">
        <v>3</v>
      </c>
      <c r="I22" s="9" t="s">
        <v>116</v>
      </c>
      <c r="J22" s="8" t="s">
        <v>116</v>
      </c>
      <c r="K22" s="11">
        <f t="shared" si="9"/>
      </c>
      <c r="L22" s="11">
        <f t="shared" si="10"/>
      </c>
      <c r="M22" s="7">
        <f t="shared" si="11"/>
        <v>6</v>
      </c>
      <c r="N22" s="15">
        <f t="shared" si="12"/>
        <v>2</v>
      </c>
      <c r="P22" s="13">
        <f t="shared" si="13"/>
        <v>0</v>
      </c>
      <c r="Q22" s="13">
        <f t="shared" si="14"/>
        <v>0</v>
      </c>
      <c r="R22" s="13">
        <f t="shared" si="15"/>
        <v>2</v>
      </c>
      <c r="S22" s="13">
        <f t="shared" si="16"/>
        <v>0</v>
      </c>
      <c r="T22" s="13">
        <f t="shared" si="17"/>
        <v>3</v>
      </c>
    </row>
    <row r="23" spans="1:20" ht="30" customHeight="1">
      <c r="A23" s="230">
        <f>IF(teamB!$H$37="y",25,IF(teamB!$I$37="y",50,""))</f>
        <v>50</v>
      </c>
      <c r="B23" s="137" t="s">
        <v>2</v>
      </c>
      <c r="C23" s="155" t="s">
        <v>9</v>
      </c>
      <c r="D23" s="138" t="s">
        <v>3</v>
      </c>
      <c r="E23" s="232">
        <f>IF(teamC!$H$37="y",25,IF(teamC!$I$37="y",50,""))</f>
        <v>25</v>
      </c>
      <c r="F23" s="6" t="s">
        <v>11</v>
      </c>
      <c r="G23" s="9" t="s">
        <v>3</v>
      </c>
      <c r="H23" s="9" t="s">
        <v>3</v>
      </c>
      <c r="I23" s="9" t="s">
        <v>116</v>
      </c>
      <c r="J23" s="8" t="s">
        <v>116</v>
      </c>
      <c r="K23" s="11">
        <f t="shared" si="9"/>
      </c>
      <c r="L23" s="7">
        <f t="shared" si="10"/>
        <v>2</v>
      </c>
      <c r="M23" s="7">
        <f t="shared" si="11"/>
        <v>6</v>
      </c>
      <c r="N23" s="12">
        <f t="shared" si="12"/>
      </c>
      <c r="P23" s="13">
        <f t="shared" si="13"/>
        <v>0</v>
      </c>
      <c r="Q23" s="13">
        <f t="shared" si="14"/>
        <v>0</v>
      </c>
      <c r="R23" s="13">
        <f t="shared" si="15"/>
        <v>2</v>
      </c>
      <c r="S23" s="13">
        <f t="shared" si="16"/>
        <v>0</v>
      </c>
      <c r="T23" s="13">
        <f t="shared" si="17"/>
        <v>3</v>
      </c>
    </row>
    <row r="24" spans="1:20" ht="30" customHeight="1">
      <c r="A24" s="230">
        <f>IF(teamA!$H$37="y",25,IF(teamA!$I$37="y",50,""))</f>
        <v>50</v>
      </c>
      <c r="B24" s="137" t="s">
        <v>1</v>
      </c>
      <c r="C24" s="155" t="s">
        <v>9</v>
      </c>
      <c r="D24" s="138" t="s">
        <v>4</v>
      </c>
      <c r="E24" s="232">
        <f>IF(teamD!$H$37="y",25,IF(teamD!$I$37="y",50,""))</f>
        <v>25</v>
      </c>
      <c r="F24" s="6" t="s">
        <v>1</v>
      </c>
      <c r="G24" s="9" t="s">
        <v>1</v>
      </c>
      <c r="H24" s="9" t="s">
        <v>1</v>
      </c>
      <c r="I24" s="9" t="s">
        <v>116</v>
      </c>
      <c r="J24" s="8" t="s">
        <v>116</v>
      </c>
      <c r="K24" s="7">
        <f t="shared" si="9"/>
        <v>6</v>
      </c>
      <c r="L24" s="11">
        <f t="shared" si="10"/>
      </c>
      <c r="M24" s="11">
        <f t="shared" si="11"/>
      </c>
      <c r="N24" s="15">
        <f t="shared" si="12"/>
        <v>2</v>
      </c>
      <c r="P24" s="13">
        <f t="shared" si="13"/>
        <v>3</v>
      </c>
      <c r="Q24" s="13">
        <f t="shared" si="14"/>
        <v>0</v>
      </c>
      <c r="R24" s="13">
        <f t="shared" si="15"/>
        <v>0</v>
      </c>
      <c r="S24" s="13">
        <f t="shared" si="16"/>
        <v>0</v>
      </c>
      <c r="T24" s="13">
        <f t="shared" si="17"/>
        <v>2</v>
      </c>
    </row>
    <row r="25" spans="1:20" ht="30" customHeight="1">
      <c r="A25" s="230">
        <f>IF(teamD!$H$38="y",25,IF(teamD!$I$38="y",50,""))</f>
        <v>50</v>
      </c>
      <c r="B25" s="137" t="s">
        <v>4</v>
      </c>
      <c r="C25" s="155" t="s">
        <v>9</v>
      </c>
      <c r="D25" s="138" t="s">
        <v>2</v>
      </c>
      <c r="E25" s="232">
        <f>IF(teamB!$H$38="y",25,IF(teamB!$I$38="y",50,""))</f>
        <v>25</v>
      </c>
      <c r="F25" s="6" t="s">
        <v>2</v>
      </c>
      <c r="G25" s="9" t="s">
        <v>4</v>
      </c>
      <c r="H25" s="9" t="s">
        <v>4</v>
      </c>
      <c r="I25" s="9" t="s">
        <v>116</v>
      </c>
      <c r="J25" s="8" t="s">
        <v>116</v>
      </c>
      <c r="K25" s="11">
        <f t="shared" si="9"/>
      </c>
      <c r="L25" s="7">
        <f t="shared" si="10"/>
        <v>2</v>
      </c>
      <c r="M25" s="11">
        <f t="shared" si="11"/>
      </c>
      <c r="N25" s="15">
        <f t="shared" si="12"/>
        <v>6</v>
      </c>
      <c r="P25" s="13">
        <f t="shared" si="13"/>
        <v>0</v>
      </c>
      <c r="Q25" s="13">
        <f t="shared" si="14"/>
        <v>1</v>
      </c>
      <c r="R25" s="13">
        <f t="shared" si="15"/>
        <v>0</v>
      </c>
      <c r="S25" s="13">
        <f t="shared" si="16"/>
        <v>2</v>
      </c>
      <c r="T25" s="13">
        <f t="shared" si="17"/>
        <v>2</v>
      </c>
    </row>
    <row r="26" spans="1:20" ht="30" customHeight="1" thickBot="1">
      <c r="A26" s="231">
        <f>IF(teamC!$H$38="y",25,IF(teamC!$I$38="y",50,""))</f>
        <v>50</v>
      </c>
      <c r="B26" s="140" t="s">
        <v>3</v>
      </c>
      <c r="C26" s="161" t="s">
        <v>9</v>
      </c>
      <c r="D26" s="141" t="s">
        <v>1</v>
      </c>
      <c r="E26" s="233">
        <f>IF(teamA!$H$38="y",25,IF(teamA!$I$38="y",50,""))</f>
        <v>50</v>
      </c>
      <c r="F26" s="16" t="s">
        <v>3</v>
      </c>
      <c r="G26" s="18" t="s">
        <v>1</v>
      </c>
      <c r="H26" s="18" t="s">
        <v>1</v>
      </c>
      <c r="I26" s="18" t="s">
        <v>116</v>
      </c>
      <c r="J26" s="17" t="s">
        <v>116</v>
      </c>
      <c r="K26" s="21">
        <f t="shared" si="9"/>
        <v>6</v>
      </c>
      <c r="L26" s="20">
        <f t="shared" si="10"/>
      </c>
      <c r="M26" s="21">
        <f t="shared" si="11"/>
        <v>2</v>
      </c>
      <c r="N26" s="22">
        <f t="shared" si="12"/>
      </c>
      <c r="P26" s="13">
        <f t="shared" si="13"/>
        <v>2</v>
      </c>
      <c r="Q26" s="13">
        <f t="shared" si="14"/>
        <v>0</v>
      </c>
      <c r="R26" s="13">
        <f t="shared" si="15"/>
        <v>1</v>
      </c>
      <c r="S26" s="13">
        <f t="shared" si="16"/>
        <v>0</v>
      </c>
      <c r="T26" s="13">
        <f t="shared" si="17"/>
        <v>2</v>
      </c>
    </row>
    <row r="27" spans="1:14" ht="30" customHeight="1" thickBot="1">
      <c r="A27" s="298" t="s">
        <v>8</v>
      </c>
      <c r="B27" s="353"/>
      <c r="C27" s="353"/>
      <c r="D27" s="353"/>
      <c r="E27" s="353"/>
      <c r="F27" s="353"/>
      <c r="G27" s="353"/>
      <c r="H27" s="353"/>
      <c r="I27" s="353"/>
      <c r="J27" s="353"/>
      <c r="K27" s="23">
        <f>SUM(K21:K26)</f>
        <v>14</v>
      </c>
      <c r="L27" s="24">
        <f>SUM(L21:L26)</f>
        <v>10</v>
      </c>
      <c r="M27" s="24">
        <f>SUM(M21:M26)</f>
        <v>14</v>
      </c>
      <c r="N27" s="25">
        <f>SUM(N21:N26)</f>
        <v>10</v>
      </c>
    </row>
    <row r="30" ht="13.5" thickBot="1"/>
    <row r="31" spans="1:14" ht="30" customHeight="1" thickBot="1">
      <c r="A31" s="357" t="s">
        <v>13</v>
      </c>
      <c r="B31" s="358"/>
      <c r="C31" s="358"/>
      <c r="D31" s="358"/>
      <c r="E31" s="358"/>
      <c r="F31" s="358"/>
      <c r="G31" s="358"/>
      <c r="H31" s="358"/>
      <c r="I31" s="358"/>
      <c r="J31" s="359"/>
      <c r="K31" s="171" t="s">
        <v>1</v>
      </c>
      <c r="L31" s="172" t="s">
        <v>2</v>
      </c>
      <c r="M31" s="172" t="s">
        <v>3</v>
      </c>
      <c r="N31" s="173" t="s">
        <v>4</v>
      </c>
    </row>
    <row r="32" spans="1:14" ht="30" customHeight="1">
      <c r="A32" s="360" t="s">
        <v>14</v>
      </c>
      <c r="B32" s="361"/>
      <c r="C32" s="361"/>
      <c r="D32" s="361"/>
      <c r="E32" s="361"/>
      <c r="F32" s="361"/>
      <c r="G32" s="361"/>
      <c r="H32" s="361"/>
      <c r="I32" s="361"/>
      <c r="J32" s="362"/>
      <c r="K32" s="26">
        <f>K16+K27</f>
        <v>28</v>
      </c>
      <c r="L32" s="27">
        <f>L16+L27</f>
        <v>24</v>
      </c>
      <c r="M32" s="27">
        <f>M16+M27</f>
        <v>28</v>
      </c>
      <c r="N32" s="28">
        <f>N16+N27</f>
        <v>16</v>
      </c>
    </row>
    <row r="33" spans="1:14" ht="30" customHeight="1">
      <c r="A33" s="347" t="s">
        <v>15</v>
      </c>
      <c r="B33" s="348"/>
      <c r="C33" s="348"/>
      <c r="D33" s="348"/>
      <c r="E33" s="348"/>
      <c r="F33" s="348"/>
      <c r="G33" s="348"/>
      <c r="H33" s="348"/>
      <c r="I33" s="348"/>
      <c r="J33" s="349"/>
      <c r="K33" s="253">
        <f>12-teamA!$L$39</f>
        <v>4</v>
      </c>
      <c r="L33" s="254">
        <f>12-teamB!$L$39</f>
        <v>6</v>
      </c>
      <c r="M33" s="254">
        <f>12-teamC!$L$39</f>
        <v>7</v>
      </c>
      <c r="N33" s="255">
        <f>12-teamD!$L$39</f>
        <v>7</v>
      </c>
    </row>
    <row r="34" spans="1:14" ht="30" customHeight="1">
      <c r="A34" s="347" t="s">
        <v>16</v>
      </c>
      <c r="B34" s="348"/>
      <c r="C34" s="348"/>
      <c r="D34" s="348"/>
      <c r="E34" s="348"/>
      <c r="F34" s="348"/>
      <c r="G34" s="348"/>
      <c r="H34" s="348"/>
      <c r="I34" s="348"/>
      <c r="J34" s="349"/>
      <c r="K34" s="29">
        <f>K56</f>
        <v>12</v>
      </c>
      <c r="L34" s="30">
        <f>L56</f>
        <v>6</v>
      </c>
      <c r="M34" s="30">
        <f>M56</f>
        <v>4.5</v>
      </c>
      <c r="N34" s="31">
        <f>N56</f>
        <v>4.5</v>
      </c>
    </row>
    <row r="35" spans="1:14" ht="30" customHeight="1">
      <c r="A35" s="306" t="s">
        <v>118</v>
      </c>
      <c r="B35" s="307"/>
      <c r="C35" s="307"/>
      <c r="D35" s="307"/>
      <c r="E35" s="307"/>
      <c r="F35" s="307"/>
      <c r="G35" s="307"/>
      <c r="H35" s="307"/>
      <c r="I35" s="307"/>
      <c r="J35" s="308"/>
      <c r="K35" s="260"/>
      <c r="L35" s="261">
        <v>-12</v>
      </c>
      <c r="M35" s="261"/>
      <c r="N35" s="262"/>
    </row>
    <row r="36" spans="1:14" ht="30" customHeight="1" thickBot="1">
      <c r="A36" s="309" t="s">
        <v>119</v>
      </c>
      <c r="B36" s="310"/>
      <c r="C36" s="310"/>
      <c r="D36" s="310"/>
      <c r="E36" s="310"/>
      <c r="F36" s="310"/>
      <c r="G36" s="310"/>
      <c r="H36" s="310"/>
      <c r="I36" s="310"/>
      <c r="J36" s="311"/>
      <c r="K36" s="32">
        <f>K32+K33-K34+K35</f>
        <v>20</v>
      </c>
      <c r="L36" s="33">
        <f>L32+L33-L34+L35</f>
        <v>12</v>
      </c>
      <c r="M36" s="33">
        <f>M32+M33-M34+M35</f>
        <v>30.5</v>
      </c>
      <c r="N36" s="34">
        <f>N32+N33-N34+N35</f>
        <v>18.5</v>
      </c>
    </row>
    <row r="37" spans="1:14" ht="30" customHeight="1" thickBot="1">
      <c r="A37" s="322" t="s">
        <v>12</v>
      </c>
      <c r="B37" s="322"/>
      <c r="C37" s="322"/>
      <c r="D37" s="322"/>
      <c r="E37" s="322"/>
      <c r="F37" s="322"/>
      <c r="G37" s="322"/>
      <c r="H37" s="322"/>
      <c r="I37" s="322"/>
      <c r="J37" s="302"/>
      <c r="K37" s="72">
        <f>IF(SUM($K36:$N36)&gt;0,RANK(K36,$K36:$N36,0),"")</f>
        <v>2</v>
      </c>
      <c r="L37" s="73">
        <f>IF(SUM($K36:$N36)&gt;0,RANK(L36,$K36:$N36,0),"")</f>
        <v>4</v>
      </c>
      <c r="M37" s="73">
        <f>IF(SUM($K36:$N36)&gt;0,RANK(M36,$K36:$N36,0),"")</f>
        <v>1</v>
      </c>
      <c r="N37" s="74">
        <f>IF(SUM($K36:$N36)&gt;0,RANK(N36,$K36:$N36,0),"")</f>
        <v>3</v>
      </c>
    </row>
    <row r="40" spans="1:14" ht="30" customHeight="1" thickBot="1">
      <c r="A40" s="346" t="s">
        <v>19</v>
      </c>
      <c r="B40" s="346"/>
      <c r="C40" s="346"/>
      <c r="D40" s="346"/>
      <c r="E40" s="346"/>
      <c r="F40" s="321"/>
      <c r="G40" s="321"/>
      <c r="H40" s="321"/>
      <c r="I40" s="321"/>
      <c r="J40" s="321"/>
      <c r="K40" s="321"/>
      <c r="L40" s="321"/>
      <c r="M40" s="321"/>
      <c r="N40" s="321"/>
    </row>
    <row r="41" spans="1:14" ht="30" customHeight="1">
      <c r="A41" s="366" t="str">
        <f>IF(A8="","",A8)</f>
        <v>Tango</v>
      </c>
      <c r="B41" s="367"/>
      <c r="C41" s="367"/>
      <c r="D41" s="367"/>
      <c r="E41" s="368"/>
      <c r="F41" s="319" t="s">
        <v>17</v>
      </c>
      <c r="G41" s="319"/>
      <c r="H41" s="319"/>
      <c r="I41" s="319"/>
      <c r="J41" s="326"/>
      <c r="K41" s="319" t="s">
        <v>18</v>
      </c>
      <c r="L41" s="319"/>
      <c r="M41" s="319"/>
      <c r="N41" s="334"/>
    </row>
    <row r="42" spans="1:14" ht="30" customHeight="1" thickBot="1">
      <c r="A42" s="369" t="s">
        <v>82</v>
      </c>
      <c r="B42" s="370"/>
      <c r="C42" s="370"/>
      <c r="D42" s="370"/>
      <c r="E42" s="371"/>
      <c r="F42" s="21" t="s">
        <v>1</v>
      </c>
      <c r="G42" s="21" t="s">
        <v>2</v>
      </c>
      <c r="H42" s="21" t="s">
        <v>3</v>
      </c>
      <c r="I42" s="178" t="s">
        <v>4</v>
      </c>
      <c r="J42" s="327"/>
      <c r="K42" s="21" t="s">
        <v>1</v>
      </c>
      <c r="L42" s="21" t="s">
        <v>2</v>
      </c>
      <c r="M42" s="21" t="s">
        <v>3</v>
      </c>
      <c r="N42" s="154" t="s">
        <v>4</v>
      </c>
    </row>
    <row r="43" spans="1:14" ht="30" customHeight="1">
      <c r="A43" s="44">
        <f aca="true" t="shared" si="18" ref="A43:A48">IF(A10="","",A10)</f>
      </c>
      <c r="B43" s="174" t="s">
        <v>1</v>
      </c>
      <c r="C43" s="175" t="s">
        <v>9</v>
      </c>
      <c r="D43" s="176" t="s">
        <v>2</v>
      </c>
      <c r="E43" s="159">
        <f aca="true" t="shared" si="19" ref="E43:E48">IF(E10="","",E10)</f>
      </c>
      <c r="F43" s="156">
        <f aca="true" t="shared" si="20" ref="F43:F48">IF(OR(AND($A43&lt;&gt;"",$B43="A"),AND($D43="A",$E43&lt;&gt;"")),K10,"")</f>
      </c>
      <c r="G43" s="36">
        <f aca="true" t="shared" si="21" ref="G43:G48">IF(OR(AND($A43&lt;&gt;"",$B43="B"),AND($D43="B",$E43&lt;&gt;"")),L10,"")</f>
      </c>
      <c r="H43" s="36">
        <f aca="true" t="shared" si="22" ref="H43:H48">IF(OR(AND($A43&lt;&gt;"",$B43="C"),AND($D43="C",$E43&lt;&gt;"")),M10,"")</f>
      </c>
      <c r="I43" s="179">
        <f aca="true" t="shared" si="23" ref="I43:I48">IF(OR(AND($A43&lt;&gt;"",$B43="D"),AND($D43="D",$E43&lt;&gt;"")),N10,"")</f>
      </c>
      <c r="J43" s="327"/>
      <c r="K43" s="182">
        <f aca="true" t="shared" si="24" ref="K43:K48">IF(F43&lt;&gt;"",F43*IF($B43="A",$A43/100,1)*IF($D43="A",$E43/100,1),"")</f>
      </c>
      <c r="L43" s="37">
        <f aca="true" t="shared" si="25" ref="L43:L48">IF(G43&lt;&gt;"",G43*IF($B43="B",$A43/100,1)*IF($D43="B",$E43/100,1),"")</f>
      </c>
      <c r="M43" s="37">
        <f aca="true" t="shared" si="26" ref="M43:M48">IF(H43&lt;&gt;"",H43*IF($B43="C",$A43/100,1)*IF($D43="C",$E43/100,1),"")</f>
      </c>
      <c r="N43" s="38">
        <f aca="true" t="shared" si="27" ref="N43:N48">IF(I43&lt;&gt;"",I43*IF($B43="D",$A43/100,1)*IF($D43="D",$E43/100,1),"")</f>
      </c>
    </row>
    <row r="44" spans="1:14" ht="30" customHeight="1">
      <c r="A44" s="39">
        <f t="shared" si="18"/>
      </c>
      <c r="B44" s="163" t="s">
        <v>4</v>
      </c>
      <c r="C44" s="164" t="s">
        <v>9</v>
      </c>
      <c r="D44" s="165" t="s">
        <v>3</v>
      </c>
      <c r="E44" s="160">
        <f t="shared" si="19"/>
      </c>
      <c r="F44" s="157">
        <f t="shared" si="20"/>
      </c>
      <c r="G44" s="40">
        <f t="shared" si="21"/>
      </c>
      <c r="H44" s="40">
        <f t="shared" si="22"/>
      </c>
      <c r="I44" s="180">
        <f t="shared" si="23"/>
      </c>
      <c r="J44" s="327"/>
      <c r="K44" s="30">
        <f t="shared" si="24"/>
      </c>
      <c r="L44" s="41">
        <f t="shared" si="25"/>
      </c>
      <c r="M44" s="41">
        <f t="shared" si="26"/>
      </c>
      <c r="N44" s="42">
        <f t="shared" si="27"/>
      </c>
    </row>
    <row r="45" spans="1:14" ht="30" customHeight="1">
      <c r="A45" s="39">
        <f t="shared" si="18"/>
      </c>
      <c r="B45" s="137" t="s">
        <v>2</v>
      </c>
      <c r="C45" s="155" t="s">
        <v>9</v>
      </c>
      <c r="D45" s="138" t="s">
        <v>3</v>
      </c>
      <c r="E45" s="160">
        <f t="shared" si="19"/>
      </c>
      <c r="F45" s="157">
        <f t="shared" si="20"/>
      </c>
      <c r="G45" s="40">
        <f t="shared" si="21"/>
      </c>
      <c r="H45" s="40">
        <f t="shared" si="22"/>
      </c>
      <c r="I45" s="180">
        <f t="shared" si="23"/>
      </c>
      <c r="J45" s="327"/>
      <c r="K45" s="30">
        <f t="shared" si="24"/>
      </c>
      <c r="L45" s="41">
        <f t="shared" si="25"/>
      </c>
      <c r="M45" s="41">
        <f t="shared" si="26"/>
      </c>
      <c r="N45" s="42">
        <f t="shared" si="27"/>
      </c>
    </row>
    <row r="46" spans="1:14" ht="30" customHeight="1">
      <c r="A46" s="39">
        <f t="shared" si="18"/>
        <v>50</v>
      </c>
      <c r="B46" s="137" t="s">
        <v>1</v>
      </c>
      <c r="C46" s="155" t="s">
        <v>9</v>
      </c>
      <c r="D46" s="138" t="s">
        <v>4</v>
      </c>
      <c r="E46" s="160">
        <f t="shared" si="19"/>
      </c>
      <c r="F46" s="157">
        <f t="shared" si="20"/>
        <v>6</v>
      </c>
      <c r="G46" s="40">
        <f t="shared" si="21"/>
      </c>
      <c r="H46" s="40">
        <f t="shared" si="22"/>
      </c>
      <c r="I46" s="180">
        <f t="shared" si="23"/>
      </c>
      <c r="J46" s="327"/>
      <c r="K46" s="30">
        <f t="shared" si="24"/>
        <v>3</v>
      </c>
      <c r="L46" s="41">
        <f t="shared" si="25"/>
      </c>
      <c r="M46" s="41">
        <f t="shared" si="26"/>
      </c>
      <c r="N46" s="42">
        <f t="shared" si="27"/>
      </c>
    </row>
    <row r="47" spans="1:14" ht="30" customHeight="1">
      <c r="A47" s="39">
        <f t="shared" si="18"/>
        <v>25</v>
      </c>
      <c r="B47" s="137" t="s">
        <v>4</v>
      </c>
      <c r="C47" s="155" t="s">
        <v>9</v>
      </c>
      <c r="D47" s="138" t="s">
        <v>2</v>
      </c>
      <c r="E47" s="160">
        <f t="shared" si="19"/>
        <v>25</v>
      </c>
      <c r="F47" s="157">
        <f t="shared" si="20"/>
      </c>
      <c r="G47" s="40">
        <f t="shared" si="21"/>
        <v>6</v>
      </c>
      <c r="H47" s="40">
        <f t="shared" si="22"/>
      </c>
      <c r="I47" s="180">
        <f t="shared" si="23"/>
        <v>2</v>
      </c>
      <c r="J47" s="327"/>
      <c r="K47" s="30">
        <f t="shared" si="24"/>
      </c>
      <c r="L47" s="41">
        <f t="shared" si="25"/>
        <v>1.5</v>
      </c>
      <c r="M47" s="41">
        <f t="shared" si="26"/>
      </c>
      <c r="N47" s="42">
        <f t="shared" si="27"/>
        <v>0.5</v>
      </c>
    </row>
    <row r="48" spans="1:14" ht="30" customHeight="1" thickBot="1">
      <c r="A48" s="48">
        <f t="shared" si="18"/>
        <v>25</v>
      </c>
      <c r="B48" s="140" t="s">
        <v>3</v>
      </c>
      <c r="C48" s="161" t="s">
        <v>9</v>
      </c>
      <c r="D48" s="141" t="s">
        <v>1</v>
      </c>
      <c r="E48" s="162">
        <f t="shared" si="19"/>
        <v>50</v>
      </c>
      <c r="F48" s="158">
        <f t="shared" si="20"/>
        <v>6</v>
      </c>
      <c r="G48" s="43">
        <f t="shared" si="21"/>
      </c>
      <c r="H48" s="43">
        <f t="shared" si="22"/>
        <v>2</v>
      </c>
      <c r="I48" s="181">
        <f t="shared" si="23"/>
      </c>
      <c r="J48" s="328"/>
      <c r="K48" s="183">
        <f t="shared" si="24"/>
        <v>3</v>
      </c>
      <c r="L48" s="33">
        <f t="shared" si="25"/>
      </c>
      <c r="M48" s="33">
        <f t="shared" si="26"/>
        <v>0.5</v>
      </c>
      <c r="N48" s="34">
        <f t="shared" si="27"/>
      </c>
    </row>
    <row r="49" spans="1:14" ht="30" customHeight="1" thickBot="1">
      <c r="A49" s="314" t="str">
        <f>IF(A19="","",A19)</f>
        <v>Quickstep</v>
      </c>
      <c r="B49" s="323"/>
      <c r="C49" s="323"/>
      <c r="D49" s="323"/>
      <c r="E49" s="323"/>
      <c r="F49" s="324"/>
      <c r="G49" s="324"/>
      <c r="H49" s="324"/>
      <c r="I49" s="324"/>
      <c r="J49" s="324"/>
      <c r="K49" s="324"/>
      <c r="L49" s="324"/>
      <c r="M49" s="324"/>
      <c r="N49" s="325"/>
    </row>
    <row r="50" spans="1:14" ht="30" customHeight="1">
      <c r="A50" s="35">
        <f aca="true" t="shared" si="28" ref="A50:A55">IF(A21="","",A21)</f>
      </c>
      <c r="B50" s="189" t="s">
        <v>1</v>
      </c>
      <c r="C50" s="190" t="s">
        <v>9</v>
      </c>
      <c r="D50" s="191" t="s">
        <v>2</v>
      </c>
      <c r="E50" s="192">
        <f aca="true" t="shared" si="29" ref="E50:E55">IF(E21="","",E21)</f>
        <v>50</v>
      </c>
      <c r="F50" s="187">
        <f aca="true" t="shared" si="30" ref="F50:F55">IF(OR(AND($A50&lt;&gt;"",$B50="A"),AND($D50="A",$E50&lt;&gt;"")),K21,"")</f>
      </c>
      <c r="G50" s="45">
        <f aca="true" t="shared" si="31" ref="G50:G55">IF(OR(AND($A50&lt;&gt;"",$B50="B"),AND($D50="B",$E50&lt;&gt;"")),L21,"")</f>
        <v>6</v>
      </c>
      <c r="H50" s="45">
        <f aca="true" t="shared" si="32" ref="H50:H55">IF(OR(AND($A50&lt;&gt;"",$B50="C"),AND($D50="C",$E50&lt;&gt;"")),M21,"")</f>
      </c>
      <c r="I50" s="184">
        <f aca="true" t="shared" si="33" ref="I50:I55">IF(OR(AND($A50&lt;&gt;"",$B50="D"),AND($D50="D",$E50&lt;&gt;"")),N21,"")</f>
      </c>
      <c r="J50" s="318"/>
      <c r="K50" s="186">
        <f aca="true" t="shared" si="34" ref="K50:K55">IF(F50&lt;&gt;"",F50*IF($B50="A",$A50/100,1)*IF($D50="A",$E50/100,1),"")</f>
      </c>
      <c r="L50" s="46">
        <f aca="true" t="shared" si="35" ref="L50:L55">IF(G50&lt;&gt;"",G50*IF($B50="B",$A50/100,1)*IF($D50="B",$E50/100,1),"")</f>
        <v>3</v>
      </c>
      <c r="M50" s="46">
        <f aca="true" t="shared" si="36" ref="M50:M55">IF(H50&lt;&gt;"",H50*IF($B50="C",$A50/100,1)*IF($D50="C",$E50/100,1),"")</f>
      </c>
      <c r="N50" s="47">
        <f aca="true" t="shared" si="37" ref="N50:N55">IF(I50&lt;&gt;"",I50*IF($B50="D",$A50/100,1)*IF($D50="D",$E50/100,1),"")</f>
      </c>
    </row>
    <row r="51" spans="1:14" ht="30" customHeight="1">
      <c r="A51" s="39">
        <f t="shared" si="28"/>
        <v>25</v>
      </c>
      <c r="B51" s="163" t="s">
        <v>4</v>
      </c>
      <c r="C51" s="164" t="s">
        <v>9</v>
      </c>
      <c r="D51" s="165" t="s">
        <v>3</v>
      </c>
      <c r="E51" s="160">
        <f t="shared" si="29"/>
        <v>25</v>
      </c>
      <c r="F51" s="157">
        <f t="shared" si="30"/>
      </c>
      <c r="G51" s="40">
        <f t="shared" si="31"/>
      </c>
      <c r="H51" s="40">
        <f t="shared" si="32"/>
        <v>6</v>
      </c>
      <c r="I51" s="180">
        <f t="shared" si="33"/>
        <v>2</v>
      </c>
      <c r="J51" s="329"/>
      <c r="K51" s="30">
        <f t="shared" si="34"/>
      </c>
      <c r="L51" s="41">
        <f t="shared" si="35"/>
      </c>
      <c r="M51" s="41">
        <f t="shared" si="36"/>
        <v>1.5</v>
      </c>
      <c r="N51" s="42">
        <f t="shared" si="37"/>
        <v>0.5</v>
      </c>
    </row>
    <row r="52" spans="1:14" ht="30" customHeight="1">
      <c r="A52" s="39">
        <f t="shared" si="28"/>
        <v>50</v>
      </c>
      <c r="B52" s="137" t="s">
        <v>2</v>
      </c>
      <c r="C52" s="155" t="s">
        <v>9</v>
      </c>
      <c r="D52" s="138" t="s">
        <v>3</v>
      </c>
      <c r="E52" s="160">
        <f t="shared" si="29"/>
        <v>25</v>
      </c>
      <c r="F52" s="157">
        <f t="shared" si="30"/>
      </c>
      <c r="G52" s="40">
        <f t="shared" si="31"/>
        <v>2</v>
      </c>
      <c r="H52" s="40">
        <f t="shared" si="32"/>
        <v>6</v>
      </c>
      <c r="I52" s="180">
        <f t="shared" si="33"/>
      </c>
      <c r="J52" s="329"/>
      <c r="K52" s="30">
        <f t="shared" si="34"/>
      </c>
      <c r="L52" s="41">
        <f t="shared" si="35"/>
        <v>1</v>
      </c>
      <c r="M52" s="41">
        <f t="shared" si="36"/>
        <v>1.5</v>
      </c>
      <c r="N52" s="42">
        <f t="shared" si="37"/>
      </c>
    </row>
    <row r="53" spans="1:14" ht="30" customHeight="1">
      <c r="A53" s="39">
        <f t="shared" si="28"/>
        <v>50</v>
      </c>
      <c r="B53" s="137" t="s">
        <v>1</v>
      </c>
      <c r="C53" s="155" t="s">
        <v>9</v>
      </c>
      <c r="D53" s="138" t="s">
        <v>4</v>
      </c>
      <c r="E53" s="160">
        <f t="shared" si="29"/>
        <v>25</v>
      </c>
      <c r="F53" s="157">
        <f t="shared" si="30"/>
        <v>6</v>
      </c>
      <c r="G53" s="40">
        <f t="shared" si="31"/>
      </c>
      <c r="H53" s="40">
        <f t="shared" si="32"/>
      </c>
      <c r="I53" s="180">
        <f t="shared" si="33"/>
        <v>2</v>
      </c>
      <c r="J53" s="329"/>
      <c r="K53" s="30">
        <f t="shared" si="34"/>
        <v>3</v>
      </c>
      <c r="L53" s="41">
        <f t="shared" si="35"/>
      </c>
      <c r="M53" s="41">
        <f t="shared" si="36"/>
      </c>
      <c r="N53" s="42">
        <f t="shared" si="37"/>
        <v>0.5</v>
      </c>
    </row>
    <row r="54" spans="1:14" ht="30" customHeight="1">
      <c r="A54" s="39">
        <f t="shared" si="28"/>
        <v>50</v>
      </c>
      <c r="B54" s="137" t="s">
        <v>4</v>
      </c>
      <c r="C54" s="155" t="s">
        <v>9</v>
      </c>
      <c r="D54" s="138" t="s">
        <v>2</v>
      </c>
      <c r="E54" s="160">
        <f t="shared" si="29"/>
        <v>25</v>
      </c>
      <c r="F54" s="157">
        <f t="shared" si="30"/>
      </c>
      <c r="G54" s="40">
        <f t="shared" si="31"/>
        <v>2</v>
      </c>
      <c r="H54" s="40">
        <f t="shared" si="32"/>
      </c>
      <c r="I54" s="180">
        <f t="shared" si="33"/>
        <v>6</v>
      </c>
      <c r="J54" s="329"/>
      <c r="K54" s="30">
        <f t="shared" si="34"/>
      </c>
      <c r="L54" s="41">
        <f t="shared" si="35"/>
        <v>0.5</v>
      </c>
      <c r="M54" s="41">
        <f t="shared" si="36"/>
      </c>
      <c r="N54" s="42">
        <f t="shared" si="37"/>
        <v>3</v>
      </c>
    </row>
    <row r="55" spans="1:14" ht="30" customHeight="1" thickBot="1">
      <c r="A55" s="48">
        <f t="shared" si="28"/>
        <v>50</v>
      </c>
      <c r="B55" s="140" t="s">
        <v>3</v>
      </c>
      <c r="C55" s="161" t="s">
        <v>9</v>
      </c>
      <c r="D55" s="141" t="s">
        <v>1</v>
      </c>
      <c r="E55" s="162">
        <f t="shared" si="29"/>
        <v>50</v>
      </c>
      <c r="F55" s="188">
        <f t="shared" si="30"/>
        <v>6</v>
      </c>
      <c r="G55" s="49">
        <f t="shared" si="31"/>
      </c>
      <c r="H55" s="49">
        <f t="shared" si="32"/>
        <v>2</v>
      </c>
      <c r="I55" s="185">
        <f t="shared" si="33"/>
      </c>
      <c r="J55" s="330"/>
      <c r="K55" s="183">
        <f t="shared" si="34"/>
        <v>3</v>
      </c>
      <c r="L55" s="33">
        <f t="shared" si="35"/>
      </c>
      <c r="M55" s="33">
        <f t="shared" si="36"/>
        <v>1</v>
      </c>
      <c r="N55" s="34">
        <f t="shared" si="37"/>
      </c>
    </row>
    <row r="56" spans="1:14" ht="30" customHeight="1" thickBot="1">
      <c r="A56" s="322" t="s">
        <v>16</v>
      </c>
      <c r="B56" s="322"/>
      <c r="C56" s="322"/>
      <c r="D56" s="322"/>
      <c r="E56" s="322"/>
      <c r="F56" s="322"/>
      <c r="G56" s="322"/>
      <c r="H56" s="322"/>
      <c r="I56" s="322"/>
      <c r="J56" s="302"/>
      <c r="K56" s="50">
        <f>SUM(K43:K55)</f>
        <v>12</v>
      </c>
      <c r="L56" s="51">
        <f>SUM(L43:L55)</f>
        <v>6</v>
      </c>
      <c r="M56" s="51">
        <f>SUM(M43:M55)</f>
        <v>4.5</v>
      </c>
      <c r="N56" s="52">
        <f>SUM(N43:N55)</f>
        <v>4.5</v>
      </c>
    </row>
  </sheetData>
  <sheetProtection password="CAEF" sheet="1" objects="1" scenarios="1" selectLockedCells="1"/>
  <mergeCells count="28">
    <mergeCell ref="A40:N40"/>
    <mergeCell ref="A56:J56"/>
    <mergeCell ref="A49:N49"/>
    <mergeCell ref="J41:J48"/>
    <mergeCell ref="J50:J55"/>
    <mergeCell ref="K41:N41"/>
    <mergeCell ref="A41:E41"/>
    <mergeCell ref="F41:I41"/>
    <mergeCell ref="A42:E42"/>
    <mergeCell ref="F19:J19"/>
    <mergeCell ref="A27:J27"/>
    <mergeCell ref="A32:J32"/>
    <mergeCell ref="A34:J34"/>
    <mergeCell ref="A37:J37"/>
    <mergeCell ref="A31:J31"/>
    <mergeCell ref="A33:J33"/>
    <mergeCell ref="A36:J36"/>
    <mergeCell ref="A35:J35"/>
    <mergeCell ref="K19:N19"/>
    <mergeCell ref="K8:N8"/>
    <mergeCell ref="P19:T19"/>
    <mergeCell ref="A20:E20"/>
    <mergeCell ref="F8:J8"/>
    <mergeCell ref="A8:E8"/>
    <mergeCell ref="A9:E9"/>
    <mergeCell ref="P8:T8"/>
    <mergeCell ref="A16:J16"/>
    <mergeCell ref="A19:E19"/>
  </mergeCells>
  <conditionalFormatting sqref="F10:J15 F21:J26">
    <cfRule type="expression" priority="1" dxfId="6" stopIfTrue="1">
      <formula>AND(NOT(F10=""),NOT(F10=$B10),NOT(F10=$D10),NOT(F10="X"))</formula>
    </cfRule>
  </conditionalFormatting>
  <conditionalFormatting sqref="A10:A15 E10:E15 A21:A26 E21:E26">
    <cfRule type="expression" priority="2" dxfId="6" stopIfTrue="1">
      <formula>AND(NOT(A10=""),NOT(A10=25),NOT(A10=50))</formula>
    </cfRule>
  </conditionalFormatting>
  <conditionalFormatting sqref="K33:N33">
    <cfRule type="expression" priority="3" dxfId="6" stopIfTrue="1">
      <formula>AND(K33&lt;&gt;"",OR(K33&lt;2,K33&gt;18))</formula>
    </cfRule>
  </conditionalFormatting>
  <conditionalFormatting sqref="K37:N3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5" r:id="rId1"/>
  <headerFooter alignWithMargins="0">
    <oddHeader>&amp;L&amp;"Arial,Bold"&amp;26RIDL Final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18.7109375" style="56" customWidth="1"/>
    <col min="2" max="5" width="20.7109375" style="56" customWidth="1"/>
    <col min="6" max="16384" width="9.140625" style="55" customWidth="1"/>
  </cols>
  <sheetData>
    <row r="1" spans="1:5" ht="34.5" customHeight="1">
      <c r="A1" s="376" t="str">
        <f>CONCATENATE(Master!$B$3," - ",Master!$B$4)</f>
        <v>Guildford - 19 October 2013</v>
      </c>
      <c r="B1" s="377"/>
      <c r="C1" s="377"/>
      <c r="D1" s="377"/>
      <c r="E1" s="377"/>
    </row>
    <row r="2" ht="12.75" customHeight="1"/>
    <row r="3" spans="1:5" ht="34.5" customHeight="1">
      <c r="A3" s="376" t="s">
        <v>13</v>
      </c>
      <c r="B3" s="377"/>
      <c r="C3" s="377"/>
      <c r="D3" s="377"/>
      <c r="E3" s="377"/>
    </row>
    <row r="4" ht="12.75" customHeight="1" thickBot="1"/>
    <row r="5" spans="1:5" ht="30" customHeight="1">
      <c r="A5" s="57" t="s">
        <v>0</v>
      </c>
      <c r="B5" s="58" t="s">
        <v>1</v>
      </c>
      <c r="C5" s="58" t="s">
        <v>2</v>
      </c>
      <c r="D5" s="58" t="s">
        <v>3</v>
      </c>
      <c r="E5" s="59" t="s">
        <v>4</v>
      </c>
    </row>
    <row r="6" spans="1:5" ht="30" customHeight="1" thickBot="1">
      <c r="A6" s="60" t="s">
        <v>5</v>
      </c>
      <c r="B6" s="70" t="str">
        <f>IF(Master!B26="","",Master!B26)</f>
        <v>North</v>
      </c>
      <c r="C6" s="70" t="str">
        <f>IF(Master!B27="","",Master!B27)</f>
        <v>South East</v>
      </c>
      <c r="D6" s="70" t="str">
        <f>IF(Master!B28="","",Master!B28)</f>
        <v>South Central</v>
      </c>
      <c r="E6" s="71" t="str">
        <f>IF(Master!B29="","",Master!B29)</f>
        <v>South West</v>
      </c>
    </row>
    <row r="7" spans="1:5" s="56" customFormat="1" ht="30" customHeight="1" thickBot="1">
      <c r="A7" s="61"/>
      <c r="B7" s="62"/>
      <c r="C7" s="62"/>
      <c r="D7" s="62"/>
      <c r="E7" s="62"/>
    </row>
    <row r="8" spans="1:5" s="56" customFormat="1" ht="30" customHeight="1">
      <c r="A8" s="378" t="s">
        <v>66</v>
      </c>
      <c r="B8" s="373"/>
      <c r="C8" s="373"/>
      <c r="D8" s="373"/>
      <c r="E8" s="374"/>
    </row>
    <row r="9" spans="1:5" s="56" customFormat="1" ht="30" customHeight="1">
      <c r="A9" s="65" t="s">
        <v>23</v>
      </c>
      <c r="B9" s="68">
        <f>IF(Jnr!K36="","",Jnr!K36)</f>
        <v>22</v>
      </c>
      <c r="C9" s="68">
        <f>IF(Jnr!L36="","",Jnr!L36)</f>
        <v>35.5</v>
      </c>
      <c r="D9" s="68">
        <f>IF(Jnr!M36="","",Jnr!M36)</f>
        <v>36</v>
      </c>
      <c r="E9" s="69">
        <f>IF(Jnr!N36="","",Jnr!N36)</f>
        <v>36</v>
      </c>
    </row>
    <row r="10" spans="1:5" s="56" customFormat="1" ht="30" customHeight="1" thickBot="1">
      <c r="A10" s="63" t="s">
        <v>24</v>
      </c>
      <c r="B10" s="66">
        <f>IF(Jnr!K37="","",Jnr!K37)</f>
        <v>4</v>
      </c>
      <c r="C10" s="66">
        <f>IF(Jnr!L37="","",Jnr!L37)</f>
        <v>3</v>
      </c>
      <c r="D10" s="66">
        <f>IF(Jnr!M37="","",Jnr!M37)</f>
        <v>1</v>
      </c>
      <c r="E10" s="67">
        <f>IF(Jnr!N37="","",Jnr!N37)</f>
        <v>1</v>
      </c>
    </row>
    <row r="11" s="56" customFormat="1" ht="30" customHeight="1" thickBot="1"/>
    <row r="12" spans="1:5" s="56" customFormat="1" ht="30" customHeight="1">
      <c r="A12" s="379" t="s">
        <v>67</v>
      </c>
      <c r="B12" s="373"/>
      <c r="C12" s="373"/>
      <c r="D12" s="373"/>
      <c r="E12" s="374"/>
    </row>
    <row r="13" spans="1:5" s="56" customFormat="1" ht="30" customHeight="1">
      <c r="A13" s="65" t="s">
        <v>23</v>
      </c>
      <c r="B13" s="68">
        <f>IF(Inter!K36="","",Inter!K36)</f>
        <v>36.5</v>
      </c>
      <c r="C13" s="68">
        <f>IF(Inter!L36="","",Inter!L36)</f>
        <v>27</v>
      </c>
      <c r="D13" s="68">
        <f>IF(Inter!M36="","",Inter!M36)</f>
        <v>25</v>
      </c>
      <c r="E13" s="69">
        <f>IF(Inter!N36="","",Inter!N36)</f>
        <v>37.5</v>
      </c>
    </row>
    <row r="14" spans="1:5" s="56" customFormat="1" ht="30" customHeight="1" thickBot="1">
      <c r="A14" s="63" t="s">
        <v>24</v>
      </c>
      <c r="B14" s="66">
        <f>IF(Inter!K37="","",Inter!K37)</f>
        <v>2</v>
      </c>
      <c r="C14" s="66">
        <f>IF(Inter!L37="","",Inter!L37)</f>
        <v>3</v>
      </c>
      <c r="D14" s="66">
        <f>IF(Inter!M37="","",Inter!M37)</f>
        <v>4</v>
      </c>
      <c r="E14" s="67">
        <f>IF(Inter!N37="","",Inter!N37)</f>
        <v>1</v>
      </c>
    </row>
    <row r="15" s="56" customFormat="1" ht="30" customHeight="1" thickBot="1"/>
    <row r="16" spans="1:5" s="56" customFormat="1" ht="30" customHeight="1">
      <c r="A16" s="372" t="s">
        <v>68</v>
      </c>
      <c r="B16" s="373"/>
      <c r="C16" s="373"/>
      <c r="D16" s="373"/>
      <c r="E16" s="374"/>
    </row>
    <row r="17" spans="1:5" s="56" customFormat="1" ht="30" customHeight="1">
      <c r="A17" s="65" t="s">
        <v>23</v>
      </c>
      <c r="B17" s="68">
        <f>IF(Snr!K36="","",Snr!K36)</f>
        <v>20</v>
      </c>
      <c r="C17" s="68">
        <f>IF(Snr!L36="","",Snr!L36)</f>
        <v>12</v>
      </c>
      <c r="D17" s="68">
        <f>IF(Snr!M36="","",Snr!M36)</f>
        <v>30.5</v>
      </c>
      <c r="E17" s="69">
        <f>IF(Snr!N36="","",Snr!N36)</f>
        <v>18.5</v>
      </c>
    </row>
    <row r="18" spans="1:5" s="56" customFormat="1" ht="30" customHeight="1" thickBot="1">
      <c r="A18" s="63" t="s">
        <v>24</v>
      </c>
      <c r="B18" s="66">
        <f>IF(Snr!K37="","",Snr!K37)</f>
        <v>2</v>
      </c>
      <c r="C18" s="66">
        <f>IF(Snr!L37="","",Snr!L37)</f>
        <v>4</v>
      </c>
      <c r="D18" s="66">
        <f>IF(Snr!M37="","",Snr!M37)</f>
        <v>1</v>
      </c>
      <c r="E18" s="67">
        <f>IF(Snr!N37="","",Snr!N37)</f>
        <v>3</v>
      </c>
    </row>
    <row r="19" s="56" customFormat="1" ht="30" customHeight="1" thickBot="1"/>
    <row r="20" spans="1:5" s="56" customFormat="1" ht="30" customHeight="1">
      <c r="A20" s="375" t="s">
        <v>25</v>
      </c>
      <c r="B20" s="373"/>
      <c r="C20" s="373"/>
      <c r="D20" s="373"/>
      <c r="E20" s="374"/>
    </row>
    <row r="21" spans="1:5" s="56" customFormat="1" ht="30" customHeight="1">
      <c r="A21" s="65" t="s">
        <v>23</v>
      </c>
      <c r="B21" s="68">
        <f>B9+B13+B17</f>
        <v>78.5</v>
      </c>
      <c r="C21" s="68">
        <f>C9+C13+C17</f>
        <v>74.5</v>
      </c>
      <c r="D21" s="68">
        <f>D9+D13+D17</f>
        <v>91.5</v>
      </c>
      <c r="E21" s="69">
        <f>E9+E13+E17</f>
        <v>92</v>
      </c>
    </row>
    <row r="22" spans="1:5" s="56" customFormat="1" ht="30" customHeight="1" thickBot="1">
      <c r="A22" s="63" t="s">
        <v>24</v>
      </c>
      <c r="B22" s="66">
        <f>IF(SUM($B21:$E21)&gt;0,RANK(B21,$B21:$E21,0),"")</f>
        <v>3</v>
      </c>
      <c r="C22" s="66">
        <f>IF(SUM($B21:$E21)&gt;0,RANK(C21,$B21:$E21,0),"")</f>
        <v>4</v>
      </c>
      <c r="D22" s="66">
        <f>IF(SUM($B21:$E21)&gt;0,RANK(D21,$B21:$E21,0),"")</f>
        <v>2</v>
      </c>
      <c r="E22" s="67">
        <f>IF(SUM($B21:$E21)&gt;0,RANK(E21,$B21:$E21,0),"")</f>
        <v>1</v>
      </c>
    </row>
    <row r="24" ht="20.25">
      <c r="B24" s="64"/>
    </row>
  </sheetData>
  <sheetProtection password="CAEF" sheet="1" objects="1" scenarios="1"/>
  <mergeCells count="6">
    <mergeCell ref="A16:E16"/>
    <mergeCell ref="A20:E20"/>
    <mergeCell ref="A1:E1"/>
    <mergeCell ref="A3:E3"/>
    <mergeCell ref="A8:E8"/>
    <mergeCell ref="A12:E12"/>
  </mergeCells>
  <conditionalFormatting sqref="B10:E10 B14:E14 B18:E18 B22:E2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48031497" right="0.7874015748031497" top="1.1811023622047245" bottom="0.7874015748031497" header="0.7874015748031497" footer="0"/>
  <pageSetup fitToHeight="1" fitToWidth="1" horizontalDpi="600" verticalDpi="600" orientation="portrait" paperSize="9" scale="85" r:id="rId1"/>
  <headerFooter alignWithMargins="0">
    <oddHeader>&amp;C&amp;"Arial,Bold"&amp;22RIDL National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Computer Consultants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Williams</dc:creator>
  <cp:keywords/>
  <dc:description/>
  <cp:lastModifiedBy>Barrie</cp:lastModifiedBy>
  <cp:lastPrinted>2012-10-12T12:03:36Z</cp:lastPrinted>
  <dcterms:created xsi:type="dcterms:W3CDTF">2011-07-18T20:52:46Z</dcterms:created>
  <dcterms:modified xsi:type="dcterms:W3CDTF">2013-10-29T12:08:35Z</dcterms:modified>
  <cp:category/>
  <cp:version/>
  <cp:contentType/>
  <cp:contentStatus/>
</cp:coreProperties>
</file>